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8325" yWindow="2955" windowWidth="16815" windowHeight="10755" activeTab="1"/>
  </bookViews>
  <sheets>
    <sheet name="Проект 01" sheetId="5" r:id="rId1"/>
    <sheet name="Процесс 01" sheetId="4" r:id="rId2"/>
    <sheet name="Процесс 02" sheetId="3" r:id="rId3"/>
    <sheet name="Процесс 03" sheetId="1" r:id="rId4"/>
    <sheet name="Процесс 04" sheetId="2" r:id="rId5"/>
    <sheet name="Рег. проект (Я5)" sheetId="7" r:id="rId6"/>
  </sheets>
  <definedNames>
    <definedName name="_xlnm._FilterDatabase" localSheetId="0" hidden="1">'Проект 01'!$A$9:$V$48</definedName>
    <definedName name="_xlnm._FilterDatabase" localSheetId="1" hidden="1">'Процесс 01'!$A$10:$S$141</definedName>
    <definedName name="_xlnm._FilterDatabase" localSheetId="2" hidden="1">'Процесс 02'!$A$10:$U$100</definedName>
    <definedName name="_xlnm._FilterDatabase" localSheetId="3" hidden="1">'Процесс 03'!$A$8:$R$16</definedName>
    <definedName name="_xlnm._FilterDatabase" localSheetId="4" hidden="1">'Процесс 04'!$A$8:$R$13</definedName>
    <definedName name="_xlnm._FilterDatabase" localSheetId="5" hidden="1">'Рег. проект (Я5)'!$A$8:$R$20</definedName>
    <definedName name="_xlnm.Print_Titles" localSheetId="0">'Проект 01'!$10:$10</definedName>
    <definedName name="_xlnm.Print_Titles" localSheetId="1">'Процесс 01'!$11:$11</definedName>
    <definedName name="_xlnm.Print_Titles" localSheetId="2">'Процесс 02'!$11:$11</definedName>
    <definedName name="_xlnm.Print_Titles" localSheetId="3">'Процесс 03'!$11:$11</definedName>
    <definedName name="_xlnm.Print_Titles" localSheetId="4">'Процесс 04'!$11:$11</definedName>
    <definedName name="_xlnm.Print_Titles" localSheetId="5">'Рег. проект (Я5)'!$11:$11</definedName>
    <definedName name="_xlnm.Print_Area" localSheetId="0">'Проект 01'!$A$1:$M$71</definedName>
    <definedName name="_xlnm.Print_Area" localSheetId="1">'Процесс 01'!$A$1:$M$153</definedName>
    <definedName name="_xlnm.Print_Area" localSheetId="2">'Процесс 02'!$A$1:$M$104</definedName>
    <definedName name="_xlnm.Print_Area" localSheetId="3">'Процесс 03'!$A$1:$M$22</definedName>
    <definedName name="_xlnm.Print_Area" localSheetId="4">'Процесс 04'!$A$1:$M$21</definedName>
    <definedName name="_xlnm.Print_Area" localSheetId="5">'Рег. проект (Я5)'!$A$1:$M$31</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00" i="4"/>
  <c r="L61" i="5" l="1"/>
  <c r="L10" s="1"/>
  <c r="K10"/>
  <c r="K43" i="4"/>
  <c r="M61" i="5"/>
  <c r="L31" i="4"/>
  <c r="K54"/>
  <c r="K13" l="1"/>
  <c r="L33" i="3" l="1"/>
  <c r="L31" i="5" l="1"/>
  <c r="K31" i="3" l="1"/>
  <c r="K20"/>
  <c r="K53" i="4"/>
  <c r="K38" i="5"/>
  <c r="K37" s="1"/>
  <c r="M20" i="3" l="1"/>
  <c r="L20"/>
  <c r="M53" i="4"/>
  <c r="L53"/>
  <c r="L51" s="1"/>
  <c r="K51"/>
  <c r="M52"/>
  <c r="L52"/>
  <c r="M39"/>
  <c r="L39"/>
  <c r="K39"/>
  <c r="M29"/>
  <c r="L29"/>
  <c r="K29"/>
  <c r="M27"/>
  <c r="L27"/>
  <c r="K27"/>
  <c r="M12"/>
  <c r="K12"/>
  <c r="L13"/>
  <c r="L12" s="1"/>
  <c r="M51" l="1"/>
  <c r="M43"/>
  <c r="I12" i="5"/>
  <c r="J12"/>
  <c r="H12"/>
  <c r="H11"/>
  <c r="I11"/>
  <c r="L11" i="2"/>
  <c r="M11"/>
  <c r="K11"/>
  <c r="K12"/>
  <c r="H12"/>
  <c r="K127" i="4" l="1"/>
  <c r="M134" l="1"/>
  <c r="L134"/>
  <c r="L54"/>
  <c r="M54"/>
  <c r="H41"/>
  <c r="K78" l="1"/>
  <c r="L41" l="1"/>
  <c r="M41"/>
  <c r="K41"/>
  <c r="K16" l="1"/>
  <c r="M78"/>
  <c r="L78" l="1"/>
  <c r="K31" l="1"/>
  <c r="L37" i="5" l="1"/>
  <c r="M37"/>
  <c r="K14" i="7"/>
  <c r="K11" s="1"/>
  <c r="I39" i="4" l="1"/>
  <c r="J39"/>
  <c r="H39"/>
  <c r="L14"/>
  <c r="M14"/>
  <c r="K14"/>
  <c r="I14"/>
  <c r="J14"/>
  <c r="H14"/>
  <c r="J11" i="5" l="1"/>
  <c r="M14" i="7"/>
  <c r="M11" s="1"/>
  <c r="L14"/>
  <c r="L11" s="1"/>
  <c r="I51" i="4" l="1"/>
  <c r="J51"/>
  <c r="H51"/>
  <c r="K72" i="3"/>
  <c r="K33" s="1"/>
  <c r="L11" i="5" l="1"/>
  <c r="M11"/>
  <c r="K11"/>
  <c r="M29" l="1"/>
  <c r="M10" s="1"/>
  <c r="L29"/>
  <c r="K29"/>
  <c r="M31" i="4" l="1"/>
  <c r="J31" i="3" l="1"/>
  <c r="J30"/>
  <c r="J29"/>
  <c r="J28"/>
  <c r="J27"/>
  <c r="J25"/>
  <c r="I31"/>
  <c r="I30"/>
  <c r="I29"/>
  <c r="I28"/>
  <c r="I27"/>
  <c r="I25"/>
  <c r="J21"/>
  <c r="J19"/>
  <c r="J17"/>
  <c r="J16"/>
  <c r="J15"/>
  <c r="J14"/>
  <c r="J13"/>
  <c r="I21"/>
  <c r="I19"/>
  <c r="I17"/>
  <c r="I16"/>
  <c r="I15"/>
  <c r="I14"/>
  <c r="I13"/>
  <c r="H21"/>
  <c r="H19"/>
  <c r="H17"/>
  <c r="H16"/>
  <c r="H15"/>
  <c r="H14"/>
  <c r="H13"/>
  <c r="J12" l="1"/>
  <c r="L43" i="4"/>
  <c r="M16"/>
  <c r="L16"/>
  <c r="K12" i="3"/>
  <c r="L12"/>
  <c r="M12"/>
  <c r="K23"/>
  <c r="H25"/>
  <c r="H27"/>
  <c r="H28"/>
  <c r="H29"/>
  <c r="H30"/>
  <c r="H31"/>
  <c r="L23"/>
  <c r="M23"/>
  <c r="M33"/>
  <c r="M12" i="2"/>
  <c r="I12"/>
  <c r="J12"/>
  <c r="L12"/>
  <c r="H23" i="3" l="1"/>
  <c r="K11" i="4"/>
  <c r="M11"/>
  <c r="K11" i="3"/>
  <c r="L11"/>
  <c r="M11"/>
  <c r="L11" i="4"/>
  <c r="I12" i="3"/>
  <c r="I23"/>
  <c r="J23"/>
  <c r="H12"/>
  <c r="L12" i="1" l="1"/>
  <c r="M12"/>
  <c r="J12"/>
  <c r="I12"/>
  <c r="H12"/>
  <c r="K12"/>
  <c r="L15" l="1"/>
  <c r="L11" s="1"/>
  <c r="M15"/>
  <c r="M11" s="1"/>
  <c r="K15"/>
  <c r="K11" s="1"/>
</calcChain>
</file>

<file path=xl/sharedStrings.xml><?xml version="1.0" encoding="utf-8"?>
<sst xmlns="http://schemas.openxmlformats.org/spreadsheetml/2006/main" count="1959" uniqueCount="417">
  <si>
    <t>План реализации</t>
  </si>
  <si>
    <t>Наименование показателя</t>
  </si>
  <si>
    <t>Ед. изм.</t>
  </si>
  <si>
    <t>Плановое значение</t>
  </si>
  <si>
    <t>3</t>
  </si>
  <si>
    <t>х</t>
  </si>
  <si>
    <t>единиц</t>
  </si>
  <si>
    <t>Комитет по социальной политике</t>
  </si>
  <si>
    <t>03</t>
  </si>
  <si>
    <t>04</t>
  </si>
  <si>
    <t>человек</t>
  </si>
  <si>
    <t>5</t>
  </si>
  <si>
    <t>28</t>
  </si>
  <si>
    <t>2</t>
  </si>
  <si>
    <t>6</t>
  </si>
  <si>
    <t>Количество премий</t>
  </si>
  <si>
    <t>Количество стипендиатов</t>
  </si>
  <si>
    <t>Выплата стипендии главы городского округа "Город Калининград" и городского Совета депутатов Калининграда</t>
  </si>
  <si>
    <t>4</t>
  </si>
  <si>
    <t>Исполнитель:</t>
  </si>
  <si>
    <t xml:space="preserve">Бочковская Юлия Владимировна </t>
  </si>
  <si>
    <t>8 (4012) 92-37-13</t>
  </si>
  <si>
    <t>2025 год</t>
  </si>
  <si>
    <t>Выплата премий в целях развития культуры и искусства</t>
  </si>
  <si>
    <t>68931</t>
  </si>
  <si>
    <t>66539</t>
  </si>
  <si>
    <t>Стипендии для одаренных детей и молодежи</t>
  </si>
  <si>
    <t>2026 год</t>
  </si>
  <si>
    <t>Исполнитель структурного элемента/мероприятия</t>
  </si>
  <si>
    <t>Мероприятия структурного элемента (направление расходов)</t>
  </si>
  <si>
    <t>2027 год</t>
  </si>
  <si>
    <t>Код типа структур-ного элемента</t>
  </si>
  <si>
    <t>Код структур-ного элемента</t>
  </si>
  <si>
    <t>ВСЕГО по структурному элементу</t>
  </si>
  <si>
    <t>Код направле-ния расходов</t>
  </si>
  <si>
    <t>68711</t>
  </si>
  <si>
    <t>Обеспечение сохранения, использования и популяризации объектов культурного наследия, мемориальных объектов и памятников</t>
  </si>
  <si>
    <t>Количество объектов</t>
  </si>
  <si>
    <t>Проведение работ по сохранению объектов культурного наследия местного (муниципального) значения, воинских захоронений и малых архитектурных форм, посвященных Великой Отечественной войне, памятников и памятных знаков, не входящих в списки объектов культурного наследия, выполнены услуги технического 
надзора и для которых разработана проектно-сметная документация</t>
  </si>
  <si>
    <t>15</t>
  </si>
  <si>
    <t>01</t>
  </si>
  <si>
    <t>Количество посещений муниципальных общедоступных библиотек</t>
  </si>
  <si>
    <t>Количество документов фонда библиотек, состоящих на учете</t>
  </si>
  <si>
    <t>тыс. экземпляров</t>
  </si>
  <si>
    <t>Количество учреждений</t>
  </si>
  <si>
    <t>1</t>
  </si>
  <si>
    <t>МАУК "Калининградская ЦБС"</t>
  </si>
  <si>
    <t>Комплектование, библиографирование и обеспечение сохранности фондов библиотек</t>
  </si>
  <si>
    <t>68111</t>
  </si>
  <si>
    <t>Библиотечное, библиографическое и информационное обслуживание пользователей библиотеки</t>
  </si>
  <si>
    <t>68112</t>
  </si>
  <si>
    <t>68121</t>
  </si>
  <si>
    <t>Количество мероприятий</t>
  </si>
  <si>
    <t xml:space="preserve">Приобретение компьютерной техники </t>
  </si>
  <si>
    <t>Количество оборудования</t>
  </si>
  <si>
    <t>Количество предметов мебели</t>
  </si>
  <si>
    <t xml:space="preserve">Приобретение телевизоров с встроенными медиоплеерами </t>
  </si>
  <si>
    <t xml:space="preserve">Ремонт фасада с утеплением, благоустройство части прилегающей территории (библиотека им. А.С. Пушкина)  </t>
  </si>
  <si>
    <t>02</t>
  </si>
  <si>
    <t>0</t>
  </si>
  <si>
    <t>Количество музеев</t>
  </si>
  <si>
    <t>МАУК "Музей "Фридландские ворота"</t>
  </si>
  <si>
    <t>Число посещений муниципального музея</t>
  </si>
  <si>
    <t>тыс. человек</t>
  </si>
  <si>
    <t xml:space="preserve">Количество посетителей зоопарка </t>
  </si>
  <si>
    <t>МАУК "Калининградский зоопарк"</t>
  </si>
  <si>
    <t>68211</t>
  </si>
  <si>
    <t>Сохранение и содержание зоопарка</t>
  </si>
  <si>
    <t>68311</t>
  </si>
  <si>
    <t>Управление музейными коллекциями и обеспечение их хранения</t>
  </si>
  <si>
    <t>68321</t>
  </si>
  <si>
    <t>Пополнение музейного фонда (приобретение 32 линогравюр художника А.Шевченко)</t>
  </si>
  <si>
    <t>Количество линогравюр</t>
  </si>
  <si>
    <t>Количество зрителей, посетивших показы концертных программ</t>
  </si>
  <si>
    <t>68411</t>
  </si>
  <si>
    <t>Создание концертов и концертных программ</t>
  </si>
  <si>
    <t>68421</t>
  </si>
  <si>
    <t>Организация деятельности клубных формирований и формирований самодеятельного народного творчества</t>
  </si>
  <si>
    <t>Количество клубных формирований</t>
  </si>
  <si>
    <t>68511</t>
  </si>
  <si>
    <t>МАУ ДК "Машиностроитель"</t>
  </si>
  <si>
    <t>Оказание услуг (выполнение работ) по организации деятельности клубных формирований и формирований самодеятельного народного творчества</t>
  </si>
  <si>
    <t>30</t>
  </si>
  <si>
    <t>МАУК ДК "Чкаловский"</t>
  </si>
  <si>
    <t>68521</t>
  </si>
  <si>
    <t>Создание студии звукозаписи (ремонт кабинета под студию)</t>
  </si>
  <si>
    <t>Создание студии звукозаписи (приобретение оборудования для студии)</t>
  </si>
  <si>
    <t>10</t>
  </si>
  <si>
    <t>Приобретение комплекта одежды сцены зрительного зала  (черный кабинет)</t>
  </si>
  <si>
    <t>Количество комплектов</t>
  </si>
  <si>
    <t>Количество участников и зрителей</t>
  </si>
  <si>
    <t>68611</t>
  </si>
  <si>
    <t>Организация и проведение мероприятий</t>
  </si>
  <si>
    <t>Организация и проведение праздничных мероприятий, посвященных торжественной встрече Нового года</t>
  </si>
  <si>
    <t>Участие в организации и проведении мероприятия "Сказки Старого города"</t>
  </si>
  <si>
    <t>Участие в организации и проведении  мероприятия «День селедки»</t>
  </si>
  <si>
    <t xml:space="preserve">Количество участников и зрителей </t>
  </si>
  <si>
    <t>Организация и проведение торжественных мероприятий, посвященных Дню города</t>
  </si>
  <si>
    <t>Организация и проведение праздничных мероприятий, посвященных празднику Рождества Христова</t>
  </si>
  <si>
    <t xml:space="preserve">Организация и проведение Церемонии награждения стипендиатов городского округа «Город Калининград» – одаренных детей </t>
  </si>
  <si>
    <t>Организация и проведение торжественного мероприятия, посвященного Дню отца</t>
  </si>
  <si>
    <t>Организация и проведение торжественного мероприятия, посвященного Дню инвалидов</t>
  </si>
  <si>
    <t>Организация и проведение городского фестиваля творчества лиц с ограниченными возможностями здоровья</t>
  </si>
  <si>
    <t>Организация и проведение торжественного мероприятия, посвященного Дню социального работника</t>
  </si>
  <si>
    <t xml:space="preserve">Организация и проведение торжественного мероприятия, посвященного Дню работников бытового обслуживания населения и жилищно-коммунального хозяйства </t>
  </si>
  <si>
    <t>Организация и проведение торжественного мероприятия, посвященного Дню семьи, любви и верности</t>
  </si>
  <si>
    <t>Организация и проведение торжественных мероприятий, посвященных Дню России</t>
  </si>
  <si>
    <t>Организация и проведение торжественных мероприятий, посвященных празднованию Дня России(участие в областном фестивале цветов "Цветы России")</t>
  </si>
  <si>
    <t>Организация и проведение торжественного мероприятия, посвященного Международному Дню пожилых людей</t>
  </si>
  <si>
    <t>Организация и проведение торжественного мероприятия, посвященного Дню матери</t>
  </si>
  <si>
    <t>Организация и проведение мероприятия, посвященного Дню опекуна</t>
  </si>
  <si>
    <t>Организация и проведение торжественных  мероприятий, посвященных Дню защитника Отечества</t>
  </si>
  <si>
    <t>Организация и проведение торжественных мероприятий, посвященных Международному женскому дню</t>
  </si>
  <si>
    <t>Организация и проведение торжественных мероприятий, посвященных Дню штурма города-крепости Кенигсберг</t>
  </si>
  <si>
    <t>Организация мероприятия по итогам творческого вокального конкурса-фестиваля «Янтарная нота»</t>
  </si>
  <si>
    <t>Организация и проведение торжественного мероприятия, посвященного Дню защиты детей</t>
  </si>
  <si>
    <t>Организация и проведение торжественных мероприятий, посвященных празднованию Дня Победы</t>
  </si>
  <si>
    <t>Организация и проведение торжественного мероприятия, посвященного Дню народного единства</t>
  </si>
  <si>
    <t xml:space="preserve">Организация и проведение торжественной церемонии награждения лауреатов конкурса «Патриот Земли Российской» имени Великого князя Александра Невского за достижения в области патриотического воспитания»   </t>
  </si>
  <si>
    <t>Управленческие расходы</t>
  </si>
  <si>
    <t>Количество месяцев</t>
  </si>
  <si>
    <t>Организация и проведение конкурса  музеев</t>
  </si>
  <si>
    <t>08</t>
  </si>
  <si>
    <t>тыс.чел.</t>
  </si>
  <si>
    <t>67312</t>
  </si>
  <si>
    <t>67311</t>
  </si>
  <si>
    <t>Реализация дополнительных общеразвивающих программ</t>
  </si>
  <si>
    <t>Количество учащихся</t>
  </si>
  <si>
    <t>МАУ ДО "ДМШ им. Р.М. Глиэра"</t>
  </si>
  <si>
    <t>Оказание услуг в сфере дополнительного образования</t>
  </si>
  <si>
    <t>МАУ ДО "ДМШ им.Э.Т.А. Гофмана"</t>
  </si>
  <si>
    <t>МАУ ДО "ДШИ "Гармония"</t>
  </si>
  <si>
    <t>МАУ ДО ГО "Город Калининград" "ДМШ им.Д.Д. Шостаковича"</t>
  </si>
  <si>
    <t>МАУ ДО ГО "Город Калининград" "ДШИ им.Ф. Шопена"</t>
  </si>
  <si>
    <t>МАУ ДО ДМШ "Лира"</t>
  </si>
  <si>
    <t>МАУ ДО ДМШ им. Глинки М.И.</t>
  </si>
  <si>
    <t>МАУ ДО ДШИ им. П.И.Чайковского</t>
  </si>
  <si>
    <t>67321</t>
  </si>
  <si>
    <t xml:space="preserve">единиц </t>
  </si>
  <si>
    <t>Приобретение музыкальных инструментов</t>
  </si>
  <si>
    <t>Количество инструментов</t>
  </si>
  <si>
    <t xml:space="preserve">Замена ограждения ул.Огарева, 22 </t>
  </si>
  <si>
    <t xml:space="preserve">Приобретение музыкальных инструментов </t>
  </si>
  <si>
    <t>Благоустройство территории (ул. Некрасова, 16)</t>
  </si>
  <si>
    <t>МАУ ДО ГО "Город Калининград" "ДШИ "Гармония"</t>
  </si>
  <si>
    <t>Капитальный ремонт помещений</t>
  </si>
  <si>
    <t>Капитальный ремонт лестничных маршей</t>
  </si>
  <si>
    <t>Благоустройство территории, технический, авторский надзор</t>
  </si>
  <si>
    <t xml:space="preserve">2026 год </t>
  </si>
  <si>
    <t xml:space="preserve">Реализация дополнительных предпрофессиональных программ в области искусств </t>
  </si>
  <si>
    <t>Учреждение дополнительного образования по ул. Свердлова</t>
  </si>
  <si>
    <t xml:space="preserve"> Разработка ПИР, ПСД, благоустройство территории ул.Огарева, 22</t>
  </si>
  <si>
    <t>Поставка оборудования для обеспечения доступности услуг для инвалидов и других маломобильных групп населения</t>
  </si>
  <si>
    <t>Замена дверных металлических блоков  по ул. Челюскинская,2</t>
  </si>
  <si>
    <t>Благоустройство территории</t>
  </si>
  <si>
    <t>Капитальный ремонт помещений, обустройство гардеробной, технический, авторский надзор</t>
  </si>
  <si>
    <t>Ремонт помещений, пр. Победы, 127, ул. Новикова, 28</t>
  </si>
  <si>
    <t>Количество библиотек</t>
  </si>
  <si>
    <t>Приобретение мебели (столы складные для музейно-педагогической деятельности )</t>
  </si>
  <si>
    <t>Ремонт крепостных стен</t>
  </si>
  <si>
    <t>Количество театров</t>
  </si>
  <si>
    <t>284</t>
  </si>
  <si>
    <t xml:space="preserve">Количество учреждений </t>
  </si>
  <si>
    <t>Замена оконных блоков</t>
  </si>
  <si>
    <t>Теплотехнический расчет, утепление перехода</t>
  </si>
  <si>
    <t>Капитальный ремонт спортивного зала с заменой вытяжной вентиляции</t>
  </si>
  <si>
    <t xml:space="preserve">Разработка ПСД на благоустройство территории, благоустройство территории </t>
  </si>
  <si>
    <t>Капитальный ремонт фасада здания</t>
  </si>
  <si>
    <t>КпСП</t>
  </si>
  <si>
    <t>Организация и проведение мероприятия, посвященного Дню Рыбака (церемония чествования ветеранов-рыбаков г. Калининграда "Рыбаки Балтики")</t>
  </si>
  <si>
    <t xml:space="preserve">ПИР, разработка ПСД на капитальный ремонт помещений, обустройство гардеробной </t>
  </si>
  <si>
    <t xml:space="preserve">Разработка ПИР, разработка ПСД, капитальный ремонт дренажной и ливневой систем по ул. Огарева, 22 </t>
  </si>
  <si>
    <t xml:space="preserve">Финансовое обеспечение по годам реализации, тыс. руб.
</t>
  </si>
  <si>
    <t>3*</t>
  </si>
  <si>
    <t>3 *</t>
  </si>
  <si>
    <t>40*</t>
  </si>
  <si>
    <t>4*</t>
  </si>
  <si>
    <t>Значение мероприятия (результата) структурного элемента муниципальной программы</t>
  </si>
  <si>
    <t>ПИР, разработка ПСД на капитальный ремонт крыши ул. Огарева, 22 (ОКН)</t>
  </si>
  <si>
    <t>Участие в организации и проведении массового мероприятия «Водная ассамблея»</t>
  </si>
  <si>
    <t>Организация и проведение праздничных мероприятий, посвященных торжественной встрече Нового года (торжественный прием главой городского округа "Город Калининград" почетных граждан города Калининграда)</t>
  </si>
  <si>
    <t>Организация и проведение церемонии награждения по итогам спортивного года "За физическое и нравственное здоровье нации"</t>
  </si>
  <si>
    <t>Реконструкция объекта "Аквариум" (литер Г) под "Террариум" по адресу пр. Мира, 26</t>
  </si>
  <si>
    <t>48250</t>
  </si>
  <si>
    <t>Структурный элемент муниципальной программы/направление расходов/мероприятие</t>
  </si>
  <si>
    <t>Значение мероприятия (результата) структурного элемента муниципальной программы/срок достижения котрольных точек мероприятий</t>
  </si>
  <si>
    <t>Год реализации</t>
  </si>
  <si>
    <t>Реконструкция вольеров для лосей (литеры Г-31, Г-32 и Г-33) под вольер для содержания животных МАУК "Калининградский зоопарк"</t>
  </si>
  <si>
    <t>48251</t>
  </si>
  <si>
    <t>47351</t>
  </si>
  <si>
    <t>48253</t>
  </si>
  <si>
    <t>Улучшение качества оказания муниципальных услуг зоопарком</t>
  </si>
  <si>
    <t>68222</t>
  </si>
  <si>
    <t xml:space="preserve">Завершение работ по разработке проектно-сметной документации </t>
  </si>
  <si>
    <t>Завершение работ по разработке проектно-сметной документации</t>
  </si>
  <si>
    <t>Организация и проведение конкурса профессионального мастерства "Лучший библиотекарь -2025"</t>
  </si>
  <si>
    <t>18</t>
  </si>
  <si>
    <t>Государственная поддержка отрасли культуры (оснащение образовательных учреждений в сфере культуры (детских школ искусств по видам искусств) музыкальными инструментами, оборудованием и учебными материалами)</t>
  </si>
  <si>
    <t>Оснащение образовательных учреждений в сфере культуры (детских школ искусств по видам искусств) музыкальными инструментами, оборудованием и учебными материалами)</t>
  </si>
  <si>
    <t xml:space="preserve">апрель </t>
  </si>
  <si>
    <t xml:space="preserve">декабрь </t>
  </si>
  <si>
    <t>декабрь</t>
  </si>
  <si>
    <t>Количество оснащенных учреждений</t>
  </si>
  <si>
    <t>Проведен конкурс по выбору исполнителя работ (разработка проектно-сметной документации)</t>
  </si>
  <si>
    <t>Поддержание нормативного состояния имущества и обновление материально-технической базы учреждений дополнительного образования</t>
  </si>
  <si>
    <t>Количество мероприятий по оснащению</t>
  </si>
  <si>
    <t>Поддержание нормативного состояния имущества и обновление материально-технической базы музеев</t>
  </si>
  <si>
    <t>Поддержание нормативного состояния имущества и обновление материально-технической базы учреждений, осуществляющих театрально-концертную деятельность</t>
  </si>
  <si>
    <t>Поддержание нормативного состояния имущества и обновление материально-технической базы клубных формирований</t>
  </si>
  <si>
    <t>Поддержание нормативного состояния имущества и обновление материально-технической базы библиотек</t>
  </si>
  <si>
    <t>Проведен конкурс по выбору исполнителя строительно-монтажных работ</t>
  </si>
  <si>
    <t>Ввод объекта в эксплуатацию</t>
  </si>
  <si>
    <t>Заверешение/прием строительно-монтажных работ</t>
  </si>
  <si>
    <t>ноябрь</t>
  </si>
  <si>
    <t>Получение положительного заключения государственной экспертизы</t>
  </si>
  <si>
    <t>март</t>
  </si>
  <si>
    <t>сентябрь</t>
  </si>
  <si>
    <t>октябрь</t>
  </si>
  <si>
    <t>май</t>
  </si>
  <si>
    <t>Завершение работ по обследованию здания</t>
  </si>
  <si>
    <t>июль</t>
  </si>
  <si>
    <t xml:space="preserve">Завершение/прием работ по капитальному ремонту объекта </t>
  </si>
  <si>
    <t xml:space="preserve">*Комитет по социальной политике администрации городского округа "Город Калининград" участвует в мероприятиях в части технического обеспечения </t>
  </si>
  <si>
    <t>комплекса проектных мероприятий "Культурная среда" к муниципальной программе "Культура" 
на 2025 год и плановый период 2026-2027 гг.</t>
  </si>
  <si>
    <t>комплекса процессных мероприятий
"Культурно-досуговая деятельность" к муниципальной программе "Культура" 
на 2025 год и плановый период 2026-2027 гг.</t>
  </si>
  <si>
    <t>комплекса процессных мероприятий
"Дополнительное образование в сфере культуры" к муниципальной программе "Культура" 
на 2025 год и плановый период 2026-2027 гг.</t>
  </si>
  <si>
    <t>комплекса процессных мероприятий "Сохранение и популяризация объектов культурного наследия, мемориальных объектов" к муниципальной программе "Культура" на 2025 год и плановый период 2026-2027 гг.</t>
  </si>
  <si>
    <t>Реконструкция хозяйственно-бытовой канализации для объектов "Ластоногие" и "Львятник"</t>
  </si>
  <si>
    <t>Приложение № 5</t>
  </si>
  <si>
    <t>Приложение № 1</t>
  </si>
  <si>
    <t>Приложение № 2</t>
  </si>
  <si>
    <t xml:space="preserve"> к приказу комитета по социальной политике
от                                   № п-КпСП-</t>
  </si>
  <si>
    <t xml:space="preserve"> к приказу комитета по социальной политике
от                           № п-КпСП-</t>
  </si>
  <si>
    <t>Выплата премий победителям Конкурса "О ежегодной премии главы городского округа "Город Калининград" "Вдохновение"</t>
  </si>
  <si>
    <t>Приложение № 3</t>
  </si>
  <si>
    <t>комплекса процессных мероприятий "Стимулирование творческой деятельности" к муниципальной программе "Культура" на 2025 год и плановый период 2026-2027 гг.</t>
  </si>
  <si>
    <t xml:space="preserve"> к приказу комитета по социальной политике
от                              № п-КпСП-</t>
  </si>
  <si>
    <t>МКУ "Калининградская служба заказчика"</t>
  </si>
  <si>
    <t>Приложение № 4</t>
  </si>
  <si>
    <t xml:space="preserve"> к приказу комитета по социальной политике
от                          № п-КпСП-</t>
  </si>
  <si>
    <t>Приложение № 6</t>
  </si>
  <si>
    <t>Заключение договоров на технические присоединения к сетям</t>
  </si>
  <si>
    <t>июнь</t>
  </si>
  <si>
    <t>Приобретение и установка системы контроля и управления доступом г. Калининград, ул. Восточная, 18</t>
  </si>
  <si>
    <t xml:space="preserve"> регионального проекта "Семейные ценности и инфраструктура культуры" (Калининградская область)
на 2025 год и плановый период 2026-2027 гг.</t>
  </si>
  <si>
    <t>9*</t>
  </si>
  <si>
    <t>Разработка ПИР,  ПСД на капитальный ремонт ВРУ по адресу: г. Калининград, пр. Мира, 28</t>
  </si>
  <si>
    <t>Установка памятного знака Н. Гумилеву</t>
  </si>
  <si>
    <t>Количество знаков</t>
  </si>
  <si>
    <t>Установка системы экстренного оповещения  работников и посетителей о потенциальной угрозе возникновения или возникновении ЧС, корректировка и пересчет смет</t>
  </si>
  <si>
    <t>Ремонт системы видеонаблюдения  помещений библиотеки им. С. Снегова</t>
  </si>
  <si>
    <t>Текщий ремонт помещений Библиотеки музей советской книги, благоустройство территории перед входом</t>
  </si>
  <si>
    <t>Капитальный ремонт помещений библиотеки им. С. Снегова (электромонтажные работы)</t>
  </si>
  <si>
    <t>Капитальный ремонт помещений библиотеки им. С. Снегова (общестроительные работы)</t>
  </si>
  <si>
    <t>Организация и проведение митинга ко Дню воинской славы России – День разгрома советскими войсками немецко-фашистских войск в Сталинградской битве</t>
  </si>
  <si>
    <t>Разработка ПИР, ПСД по сохранению объекта культурного наследия регионального значения "Крепостные ворота "Фридландские" с предмостными укреплениями" 1857-1862 годы, г. Калиниград, ул. Джержинского, 30,32 (устройство вентиляции в здании музея)</t>
  </si>
  <si>
    <t>Количество тетрадей</t>
  </si>
  <si>
    <t>Приобретение ноутбука</t>
  </si>
  <si>
    <t>Приобретение комплектующих к музыкальным инструментам</t>
  </si>
  <si>
    <t>Приобретение учебных пособий</t>
  </si>
  <si>
    <t>Количество учебников</t>
  </si>
  <si>
    <t>Приобретеие оборудования (ноутбук, проектор, экран для проектора, МФУ)</t>
  </si>
  <si>
    <t>Приобретение информационных стендов</t>
  </si>
  <si>
    <t>Количество стендов</t>
  </si>
  <si>
    <t xml:space="preserve">Разработка ПСД по сохранению объекта культурного наследия регионального значения «Крепостные ворота «Фридландские» с предмостными укреплениями», 1857-1862 годы, г. Калининград, ул. Дзержинского, 30, 32 (благоустройство территории). </t>
  </si>
  <si>
    <t>Количнство объектов</t>
  </si>
  <si>
    <t>Поставка сценического оборудования</t>
  </si>
  <si>
    <t>Определение исполнителя на проведение работ по комплексному обследованию технического состояния объекта</t>
  </si>
  <si>
    <t>Организация и проведение Книжного фестиваля ( с проведением церемонии награждения литературного конкурса "Янтарное перо")</t>
  </si>
  <si>
    <t>О подготовке и проведении торжественных церемоний  вручения юбилейных медалей «80 лет Победы в Великой Отечественной войне 1941-1945 гг.» (проведение мероприятий, приобретение подарков и цветов ветеранам)</t>
  </si>
  <si>
    <t>Организация и проведение  мероприятий, посвященных 80-й годовщине  Победы в Великой Отечественной войне 1941-1945 годов (работа молодежной площадки в  МАУК "Музей "Фридландские ворота")</t>
  </si>
  <si>
    <t>Организация и проведение культурно-массовых мероприятий, посвященных Дню города (проведении концертных программ приглашенных артистов)</t>
  </si>
  <si>
    <t>Организация и  проведение культурно-массовых мероприятий, посвященных Дню города (городская акция-поздравление новорожденных "Здравствуй, Калиниградец!")</t>
  </si>
  <si>
    <t>Организация и проведение мероприятий, посвященных Дню памяти детей-жертв войны в  Донбассе</t>
  </si>
  <si>
    <t>Организация и проведение мероприятий, посвященных Дню Военно-Морского Флота</t>
  </si>
  <si>
    <t>Организация и проведение праздничных мероприятий, посвященных торжественной встрече Нового года (обеспечение охраны правопорядка )</t>
  </si>
  <si>
    <t>Организация и проведение мероприятий, посвященных Дню российской науки (торжественное открытие детской космической площадки в парке им. Ю. Гагарина)</t>
  </si>
  <si>
    <t>Организация и проведение церемонии возложения цветов к мемориальному ансамблю 1200 воинам 11-й Гвардейской армии в рамках мероприятий, посвященных Дню защитника Отечества</t>
  </si>
  <si>
    <t xml:space="preserve">Торжественное мероприятие, посвященное чествованию молодых семей в городе Калининграде </t>
  </si>
  <si>
    <t>Организация и проведение торжественной церемонии присвоения звания Почетный гражданин Калининграда участникам Великой Отечественной войны</t>
  </si>
  <si>
    <t>Организация и проведение торжественного мероприятия, посвященного Дню работника культуры, т.ч. церемонии чествования победителей и участников конкурс профессионального мастерства в сфере культуры "Гранты таланта" (итоги конкурса)</t>
  </si>
  <si>
    <t>Подготовка и проведение торжественных мероприятий, посвященных 80-й годовщине Победы в  Великой Отечественной войне 1941-1945 годов (приобретение подарков и цветов ветеранов)</t>
  </si>
  <si>
    <t>Организация и проведение культурно-массовых  мероприятий, посвященных Дню города (проведение церемонии чествования ветеранов становления и развития г. Калининграда)</t>
  </si>
  <si>
    <t>Организация и проведение мероприятий, посвященных Дню города (фестивали, концертные программы, церемония награждения участников и победителей конкурса по присуждению ежегодной премии главы городского округа "Город Калининград" "Вдохновение", чествование семей г. Калининграда, посвященного Дню семьи, любви и верности)</t>
  </si>
  <si>
    <t xml:space="preserve">Создание модельных муниципальных библитек </t>
  </si>
  <si>
    <t>Создание модельной муниципальной библиотеки в библиотеке имени С. Снегова МАУК "Калининградская ЦБС"</t>
  </si>
  <si>
    <t>Создание спектаклей (театральных постановок)</t>
  </si>
  <si>
    <t>Количество зрителей</t>
  </si>
  <si>
    <t xml:space="preserve"> человек</t>
  </si>
  <si>
    <t>68412</t>
  </si>
  <si>
    <t>Капитальный ремонт пожарного водопровода в МАУ ДК "Машиностроитель", расположенного по адресу: г. Калининград, ул. Карташева, 111</t>
  </si>
  <si>
    <t>Капитальный ремонт помещений в МАУ ДО ДМШ "Лира", расположенного по адресу г. Калининград, ул. Заводская. Д.27Б</t>
  </si>
  <si>
    <t>Капитальный ремонт системы видеонаблюдения в МАУ ДК "Машиностроитель", расположенного по адресу: г. Калининград, ул. Карташева, 111</t>
  </si>
  <si>
    <t>Снос аварийного здания в МАУ ДК "Машиностроитель", расположенного по адресу: г. Калининград, ул. Карташева, 105</t>
  </si>
  <si>
    <t xml:space="preserve">Приобретение светодиодного экрана </t>
  </si>
  <si>
    <t>Приобретение звукового оборудования</t>
  </si>
  <si>
    <t>Приобретение светового оборудования</t>
  </si>
  <si>
    <t xml:space="preserve">Поставка и монтаж светодиодного дисплея </t>
  </si>
  <si>
    <t>Подготовка и проведение городского торжественного мероприятия, посвященного Дню полного освобождения Ленинграда от фашисткой блокады</t>
  </si>
  <si>
    <t>Подготовка и проведение церемоний возложения цветов к мемориальному ансамблю 1200 воинам 11-й Гвардейской армии, мемориалам, расположенным в различных микрорайонах г. Калининграда, посвященных 80-й годовщине штурма города-крепости Кенигсберг</t>
  </si>
  <si>
    <t>Организация и проведение мероприятий, посвященных 80-й годовщине Победы в Великой Отечественной войне 1941-1945 годов (торжественное мероприятие, работа творческих площадок- парк Центральный, озеро Летнее)</t>
  </si>
  <si>
    <t>Работы по сохранению объекта культурного наследия регионального значения "Вилла Иоахим, нач. XX в.", 
г. Калининград. ул. Огарева, 22 (устройство системы видеонаблюдения здания МАУ ДО "ДМШ им. Р.М. Глиэра"). Технический, авторский надзор.</t>
  </si>
  <si>
    <t>Окраска наружной металлической лестницы-эвакуационный выход по адресу: г. Калининград, по ул. Челюскинская,2</t>
  </si>
  <si>
    <t>Услуга по испытанию наружной  металлической лестницы-эвакуационный выход по адресу: г. Калининград, по ул. Челюскинская,2</t>
  </si>
  <si>
    <t>Разработка ПИР, ПСД  и проведение работ на оборудование и установку системы экстренного оповещения и управления эвакуацией сотрудников и посетителей по адресу: г. Калининград, пр. Победы, д.127, г. Калининград, ул. Новикова,28</t>
  </si>
  <si>
    <t>Выплата премий победителям Конкурса "Патриот Земли Российской" имени Великого князя Александра Невского</t>
  </si>
  <si>
    <t>Услуги по переносу систем охранной, пожарной сигнализации в библиотеке им. С. Снегова</t>
  </si>
  <si>
    <t>Разработка проектно-изыскательных работ сетей инженерно-технического обеспечения (локальной системы речевого оповещения, системы видеонаблюдения, локальной сети интернет)</t>
  </si>
  <si>
    <t>Разработка ПИР,  ПСД на капитальный ремонт здания, инженерных сетей, благоустройство по адресу: г. Калининград, ул. Гостиная, 9</t>
  </si>
  <si>
    <t>январь 2026</t>
  </si>
  <si>
    <t>Количество проектно-сметных документаций</t>
  </si>
  <si>
    <t>Услуга по устранению аварийного подтопления подвала по адресу: г. Калининград. пр. Мира, 28</t>
  </si>
  <si>
    <t>Приобретение учебной литературы</t>
  </si>
  <si>
    <t>Количество учебной литературы</t>
  </si>
  <si>
    <t>Сохранение объекта культурного наследия  регионального значения "Крепостные ворота "Фридландские" с предмостными укреплениями" 1857-1862 годы, г. Калиниград, ул. Джержинского, 30,32 (ремонт кровли). Технический, авторский надзор</t>
  </si>
  <si>
    <t xml:space="preserve">И. о. начальника отдела культуры                                                                                                                          </t>
  </si>
  <si>
    <t>О.Ю. Дьяченко</t>
  </si>
  <si>
    <t xml:space="preserve">68222 </t>
  </si>
  <si>
    <t>МБУ "Управление капитального строительства"</t>
  </si>
  <si>
    <t>4825*</t>
  </si>
  <si>
    <t>Строительство "Детской школы искусств" по ул. Свердлова в г. Калининграде</t>
  </si>
  <si>
    <t>Количество выполненных проектно-изыскательских работ</t>
  </si>
  <si>
    <t xml:space="preserve">
Объект № 1:
"Капитальный ремонт нежилого здания (литера С (жирафник), расположенного по адресу: г. Калининград, проспект Мира, 24-26"
</t>
  </si>
  <si>
    <t>Объект № 2:
Выполнение работ по комплексному обследованию технического состояния объекта культурного наследия регионального значения: «Грот медвежатника» (литера Г-26), расположенного по адресу: г. Калининград, проспект Мира,26</t>
  </si>
  <si>
    <t xml:space="preserve">Объект № 3:
Ремонт фасада и кровли (противоаварийные работы) нежилого  административного здания, литер А1 </t>
  </si>
  <si>
    <t xml:space="preserve">Объект № 4:
Ремонт фасада и кровли нежилого здания общественных собраний с воссозданием балкона со стороны северного фасада (архитектор О.В. Кукук, 1911 год) литер А </t>
  </si>
  <si>
    <t>Объект № 5:
Разработка проектной документации по объекту «Капитальный ремонт здания администрации (противоаварийные работы) МАУК «Калининградский зоопарк» литер А1»</t>
  </si>
  <si>
    <t>×</t>
  </si>
  <si>
    <t>7</t>
  </si>
  <si>
    <t>8</t>
  </si>
  <si>
    <t>9</t>
  </si>
  <si>
    <t>11</t>
  </si>
  <si>
    <t>12</t>
  </si>
  <si>
    <t>13</t>
  </si>
  <si>
    <t>МАУ ДО "Детская художественная школа"</t>
  </si>
  <si>
    <t>Я5</t>
  </si>
  <si>
    <t>Модернизация и развитие учреждений культуры</t>
  </si>
  <si>
    <t>Развитие сети учреждений дополнительного образования детей</t>
  </si>
  <si>
    <t>Объект № 6:
Перепланировка вольеров для птиц на объекте "Птичник" (Литер О) под вольер для содержания рептилий в МАУК "Калининградский зоопарк"</t>
  </si>
  <si>
    <t xml:space="preserve">Заключение соглашения на предоставлении субсидии </t>
  </si>
  <si>
    <t xml:space="preserve">сентябрь </t>
  </si>
  <si>
    <t xml:space="preserve">Завершение/прием работ по перепланировке объекта </t>
  </si>
  <si>
    <t>Проведение работ по сохранению объекта культурного наследия местного (муниципального) значения "Здания административное", сер. 30-х годов XX века Калининградская область, г. Калининград, ул. Эпроновская, 31 (разработка ПИР на дизайн-проект  интерьера внутренних помещений)</t>
  </si>
  <si>
    <t>Проведение работ по сохранению объекта культурного наследия местного (муниципального) значения "Здания административное", сер. 30-х годов XX века Калининградская область, г. Калининград, ул. Эпроновская, 31 (дизайн-проект  интерьера внутренних помещений)</t>
  </si>
  <si>
    <t>Услуга по выполению аварицно-восстановительных работ системы канализации</t>
  </si>
  <si>
    <t>Приобретение мебели</t>
  </si>
  <si>
    <t xml:space="preserve">Приобретение жалюзи </t>
  </si>
  <si>
    <t>Количество жалюзи</t>
  </si>
  <si>
    <t>Разработка ПИР и ПСД на устройство сплит-системы в кинозале в МАУ ДК "Машиностроитель", разработка ПСД на устройство системы отопления киноконцертного зала в МАУ ДК "Машиностроитель", расположенного по адресу: г. Калининград, ул. Карташева, 111</t>
  </si>
  <si>
    <t>Модернизация систем АПС, СОУЭ и аварийного освещения</t>
  </si>
  <si>
    <t xml:space="preserve">Услуга по установке мультимедийного оборудования для актового зала </t>
  </si>
  <si>
    <t>Услуга по перетяжке мебели</t>
  </si>
  <si>
    <t>Поставка одежды для сцены</t>
  </si>
  <si>
    <t>Количество предметов</t>
  </si>
  <si>
    <t>Поставка рулонных штор</t>
  </si>
  <si>
    <t>Количество штор</t>
  </si>
  <si>
    <t>Количество обрудования</t>
  </si>
  <si>
    <t xml:space="preserve">Поставка мультимедийного оборудования для актового зала </t>
  </si>
  <si>
    <t>Услуга по комплексному обследованию технического состояния здания МАУ ДО ДХШ, расположенного по адресу: г. Калининград, ул. Мира,28</t>
  </si>
  <si>
    <t>Услуга по комплексному обследованию технического состояния здания МАУ ДО ГО "Город Калиниград" "ДМШ им. Д.Д. Шостаковича,, расположенного по адресу: г. Калининград, ул. Комсомолькая, 21</t>
  </si>
  <si>
    <t>Поставка мебели</t>
  </si>
  <si>
    <t xml:space="preserve">Поставка изделий (панель, панно, стенды) для оформления помещений после капитального ремонта </t>
  </si>
  <si>
    <t>Работы по сохранению объекта культурного наследия регионального значения "Вилла Иоахим, нач. XX в.", 
г. Калининград. ул. Огарева, 22 (капитальный ремонт ограждения территории здания МАУ ДО "ДМШ им. Р.М. Глиэра"). Технический, авторский надзор.</t>
  </si>
  <si>
    <t>Устройство системы видеонаблюдения здания МАУ ДО "ДМШ им. Э.Т.А. Гофмана", расположенного по адрусу: г. Калининград, ул. Некрасова, 16</t>
  </si>
  <si>
    <t>Услуга по комплексному обследованию технического состояния МАУ ДО "ДШИ "Гармония", расположенного по адресу: г. Калининград, ул. Челюскинаская, 2</t>
  </si>
  <si>
    <t>Услуга по комплексному обследованию технического состояния здания МАУ ДО "ДМШ им. им. Р.М. Глиэра", расположенного по адресу: г. Калининград, ул. Огарева, д. 22</t>
  </si>
  <si>
    <t>Разработка проектно-сметной документации монтажа сетей инженерно-технического обеспечения (локальной системы речевого оповещения, системы видеонаблюдения, локальной сети интернет)</t>
  </si>
  <si>
    <t>Монтаж сетей инженерно-технического обеспечения (локальная система речевого оповещения)</t>
  </si>
  <si>
    <t>Услуги по восстановлению системы АПС после ремонта</t>
  </si>
  <si>
    <t>Ремонт системы охранной сигнализации</t>
  </si>
  <si>
    <t>МАУК "Калининградский театр эстрады"</t>
  </si>
  <si>
    <t>Организация и проведение торжественного мероприятия, посвященного Дню учителя</t>
  </si>
  <si>
    <t>Выполнение работ по изготовлению и монтажу металлопластиковых изделий (перегородок)</t>
  </si>
  <si>
    <t>Разработка ПИР  по утеплению и отделке фасада вентилируемыми элементами</t>
  </si>
  <si>
    <t>Расчет пожарных рисков</t>
  </si>
  <si>
    <t>Комплексное обследование несущих конструкций здания по ул.Огарева, 31</t>
  </si>
  <si>
    <t>Сохранение объекта культурного наследия регионального значения корректировка ПСД на капитальный ремонт крыши и чердачного  перекрытия здания по ул. Огарева, 31</t>
  </si>
  <si>
    <t xml:space="preserve">Выполнение ПИР на корректировку ПСД, корректировка ПСД на выполнение работ по сохранению объекта культурного населения регионального значения «Здания народной школы имени Оттокара», 1890-1900 годы (капитальный ремонт систем электроснабжения, отопления, водоснабжения, водоотведения, вентиляции, видеонаблюдения, локально-вычислительной сети, внутренних помещений здания МАУ ДО ГО «Город Калининград» «ДШИ им. Ф. Шопена», по адресу   г. Калининград, ул. Горького,113). </t>
  </si>
  <si>
    <t>Огнезащитная обработка деревянных конструкций чердака, монтаж огнезащиты метал.конструкций лестницы</t>
  </si>
  <si>
    <t>На проведение работ по сохранению объекта культурного наследия регионального значения "Дом директора Хуфенской гимназии" 1915 год, город Калининград, проспект Мира, 28 (капитальный ремонт овводно-распределительного устройства по адресу: г. Калининград, пр. Мира, д.28</t>
  </si>
  <si>
    <t>Монтаж системы антитеррористического оповещения</t>
  </si>
  <si>
    <t>Капитальный ремонт внутренних помещений по адресу: г. Калининград, ул. Карташева, 111</t>
  </si>
  <si>
    <t>Приобретение с установкой сантехнической перегородки</t>
  </si>
  <si>
    <t>Приобретение сантехнических материалов и оборудования</t>
  </si>
  <si>
    <t>Услуга по установке сантехнического оборудования по ул. Бородинская, 17</t>
  </si>
  <si>
    <t>Разработка ПИР, ПСД на установку систем  АПС и СОУЭ, охранной сигнализации по ул. Бородинская, 17</t>
  </si>
  <si>
    <t>Услуга по профилактическому обслуживанию водосточной трубы</t>
  </si>
  <si>
    <t>Организация и проведение патриотической акции "СВОих не бросаем" ( концертная программа для военнослужащих Балтийского флота в рамках Дня города)</t>
  </si>
  <si>
    <t>Организация и проведение мероприятий, посвященных 80-й годовщине Победы в Великой Отечественной войне 1941-1945 годов (обеспечение звучания военного парада, организация и проведение церемоний возложения цветов к мемориальным комплексам в  микрорайонах г. Калининграда)</t>
  </si>
  <si>
    <t xml:space="preserve">Организация и проведение мероприятий, посвященных Дню Героев Отечества  (торжественное мероприятие, церемония возложения цветов к мемориальному ансамблю 1200 воинам 11-й Гвардейской армии) </t>
  </si>
  <si>
    <t>Организация и проведение митинга-концерта ко Дню воссоединения с Россией ЛНР, ДНР, Херсонской и Запорожской областей</t>
  </si>
  <si>
    <t>Обеспечение проведения мероприятий комитета по социальной политике администрации городского округа "Город Калининград" (праздничные поздравления военнослужащих в госпитале, поздравления семей участников специальной военной операции)</t>
  </si>
  <si>
    <t>Организация и проведение литературно-патриотического фестиваля в рамках Дня города "Калининградцы памяти верны"</t>
  </si>
  <si>
    <t>Приобретение вывески</t>
  </si>
  <si>
    <t>Количество вивисок</t>
  </si>
  <si>
    <t>Приобретение четырехканального усилителя мощности</t>
  </si>
  <si>
    <t>Поставка светозвукового оборудования</t>
  </si>
  <si>
    <t>37</t>
  </si>
  <si>
    <t>Поставка скамеек</t>
  </si>
  <si>
    <t>Количество скамеек</t>
  </si>
  <si>
    <t>Поставка звукового оборудования</t>
  </si>
  <si>
    <t>23</t>
  </si>
  <si>
    <t>68322</t>
  </si>
  <si>
    <t>Улучшение качества оказания муниципальных услуг музеями</t>
  </si>
  <si>
    <t>Объект № 1:
Выполнение работ по сохранению объекта
культурного наследия регионального значения «Крепостные ворота
«Фридландские» с предмостными укреплениями», 1857-1862 годы, г. Калининград,
ул. Дзержинского, 30, 32 (благоустройство территории)</t>
  </si>
  <si>
    <t>Проведен конкурс по выбору исполнителя ремонтных работ</t>
  </si>
  <si>
    <t>Завершение/прием работ по благоустройству территрии</t>
  </si>
  <si>
    <t xml:space="preserve">Разработка эскизного проекта объекта </t>
  </si>
  <si>
    <t xml:space="preserve">январь </t>
  </si>
  <si>
    <t>Капитальный ремонт помещений фойе в здании, расположенного по адресу: г. Калиниград, Ленинский проспект, д. 155. ремонт помещения мужской балетной гримерной, замена системы автоматической пожарной сигнализации и системы оповещения и управления эвакуацией людей при пожаре в здании, расположенном по адресу: г. Калининград. Ленинский проспект, д. 155 (2 этап), авторский надзор, проверка сметной документации</t>
  </si>
  <si>
    <t>Приобретение телевизора в фойе малого зала</t>
  </si>
  <si>
    <t>Приобретение компьютерной техники с программным обеспечением</t>
  </si>
  <si>
    <t>Выполнение работ по устройству системы видеонаблюдения МАУК ДК "Чкаловский", расположенного по адресу: г. Калининград ул. Гавриленко д. 1</t>
  </si>
  <si>
    <t xml:space="preserve">Поставка мониторов для проведения концертов, видеомонтажа и звукозаписи </t>
  </si>
  <si>
    <t>Организация и проведение торжественного мероприятия, посвященного Дню работников дорожно-транспортного хозяйства</t>
  </si>
  <si>
    <t>Организация и проведение Торжественного мероприятия, посвященного Дню ветеранов боевых действий</t>
  </si>
  <si>
    <t>Организация и проведение  Межпоеоленческого регионального фестиваля "Триатрон поколений"</t>
  </si>
</sst>
</file>

<file path=xl/styles.xml><?xml version="1.0" encoding="utf-8"?>
<styleSheet xmlns="http://schemas.openxmlformats.org/spreadsheetml/2006/main">
  <numFmts count="2">
    <numFmt numFmtId="164" formatCode="#,##0.0"/>
    <numFmt numFmtId="165" formatCode="0.0"/>
  </numFmts>
  <fonts count="12">
    <font>
      <sz val="11"/>
      <color theme="1"/>
      <name val="Calibri"/>
      <family val="2"/>
      <charset val="204"/>
      <scheme val="minor"/>
    </font>
    <font>
      <sz val="12"/>
      <name val="Times New Roman"/>
      <family val="1"/>
      <charset val="204"/>
    </font>
    <font>
      <sz val="14"/>
      <name val="Times New Roman"/>
      <family val="1"/>
      <charset val="204"/>
    </font>
    <font>
      <b/>
      <sz val="12"/>
      <name val="Times New Roman"/>
      <family val="1"/>
      <charset val="204"/>
    </font>
    <font>
      <b/>
      <sz val="12"/>
      <color rgb="FF000000"/>
      <name val="Times New Roman"/>
      <family val="1"/>
      <charset val="204"/>
    </font>
    <font>
      <sz val="12"/>
      <color rgb="FF000000"/>
      <name val="Times New Roman"/>
      <family val="1"/>
      <charset val="204"/>
    </font>
    <font>
      <sz val="11"/>
      <name val="Times New Roman"/>
      <family val="1"/>
      <charset val="204"/>
    </font>
    <font>
      <sz val="10"/>
      <name val="Arial"/>
      <family val="2"/>
      <charset val="204"/>
    </font>
    <font>
      <sz val="12"/>
      <color theme="1"/>
      <name val="Times New Roman"/>
      <family val="1"/>
      <charset val="204"/>
    </font>
    <font>
      <sz val="12"/>
      <color rgb="FFFF0000"/>
      <name val="Times New Roman"/>
      <family val="1"/>
      <charset val="204"/>
    </font>
    <font>
      <sz val="12"/>
      <name val="Calibri"/>
      <family val="2"/>
      <charset val="204"/>
    </font>
    <font>
      <sz val="8"/>
      <name val="Calibri"/>
      <family val="2"/>
      <charset val="204"/>
      <scheme val="minor"/>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rgb="FFFBFED0"/>
        <bgColor indexed="64"/>
      </patternFill>
    </fill>
    <fill>
      <patternFill patternType="solid">
        <fgColor rgb="FFFEECD0"/>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s>
  <cellStyleXfs count="2">
    <xf numFmtId="0" fontId="0" fillId="0" borderId="0"/>
    <xf numFmtId="0" fontId="7" fillId="0" borderId="0"/>
  </cellStyleXfs>
  <cellXfs count="265">
    <xf numFmtId="0" fontId="0" fillId="0" borderId="0" xfId="0"/>
    <xf numFmtId="0" fontId="1" fillId="0" borderId="0" xfId="0" applyFont="1" applyAlignment="1">
      <alignment wrapText="1"/>
    </xf>
    <xf numFmtId="0" fontId="1" fillId="0" borderId="9" xfId="0" applyFont="1" applyBorder="1" applyAlignment="1">
      <alignment horizontal="center" vertical="center" wrapText="1"/>
    </xf>
    <xf numFmtId="49" fontId="1" fillId="0" borderId="9" xfId="0" applyNumberFormat="1" applyFont="1" applyBorder="1" applyAlignment="1">
      <alignment horizontal="center" wrapText="1"/>
    </xf>
    <xf numFmtId="0" fontId="1" fillId="0" borderId="9" xfId="0" applyFont="1" applyBorder="1" applyAlignment="1">
      <alignment horizontal="center" wrapText="1"/>
    </xf>
    <xf numFmtId="49" fontId="1" fillId="0" borderId="9" xfId="0" applyNumberFormat="1" applyFont="1" applyBorder="1" applyAlignment="1">
      <alignment horizontal="center" vertical="center" wrapText="1"/>
    </xf>
    <xf numFmtId="0" fontId="1" fillId="0" borderId="9" xfId="0" applyFont="1" applyBorder="1" applyAlignment="1">
      <alignment horizontal="left" vertical="center" wrapText="1"/>
    </xf>
    <xf numFmtId="49" fontId="1" fillId="2" borderId="9" xfId="0" applyNumberFormat="1" applyFont="1" applyFill="1" applyBorder="1" applyAlignment="1">
      <alignment horizontal="center" vertical="center" wrapText="1"/>
    </xf>
    <xf numFmtId="4" fontId="1" fillId="0" borderId="9" xfId="0" applyNumberFormat="1" applyFont="1" applyFill="1" applyBorder="1" applyAlignment="1">
      <alignment horizontal="center" vertical="center" wrapText="1"/>
    </xf>
    <xf numFmtId="4" fontId="1" fillId="0" borderId="0" xfId="0" applyNumberFormat="1" applyFont="1" applyAlignment="1">
      <alignment wrapText="1"/>
    </xf>
    <xf numFmtId="0" fontId="5" fillId="0" borderId="9" xfId="0" applyFont="1" applyBorder="1" applyAlignment="1">
      <alignment horizontal="left" vertical="center" wrapText="1"/>
    </xf>
    <xf numFmtId="0" fontId="5" fillId="2" borderId="9" xfId="0" applyFont="1" applyFill="1" applyBorder="1" applyAlignment="1">
      <alignment horizontal="left" vertical="center" wrapText="1"/>
    </xf>
    <xf numFmtId="49" fontId="1" fillId="0" borderId="4" xfId="0" applyNumberFormat="1" applyFont="1" applyBorder="1" applyAlignment="1">
      <alignment horizontal="center" wrapText="1"/>
    </xf>
    <xf numFmtId="0" fontId="1" fillId="0" borderId="0" xfId="0" applyFont="1" applyFill="1" applyAlignment="1">
      <alignment wrapText="1"/>
    </xf>
    <xf numFmtId="0" fontId="1" fillId="0" borderId="9" xfId="0" applyFont="1" applyBorder="1" applyAlignment="1">
      <alignment horizontal="center" vertical="center" wrapText="1"/>
    </xf>
    <xf numFmtId="49" fontId="1" fillId="0" borderId="4" xfId="0" applyNumberFormat="1" applyFont="1" applyBorder="1" applyAlignment="1">
      <alignment horizontal="center" vertical="center" wrapText="1"/>
    </xf>
    <xf numFmtId="0" fontId="1" fillId="0" borderId="0" xfId="0" applyFont="1" applyAlignment="1">
      <alignment horizontal="left" vertical="center" wrapText="1"/>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left" wrapText="1"/>
    </xf>
    <xf numFmtId="0" fontId="1" fillId="0" borderId="11" xfId="0" applyFont="1" applyBorder="1" applyAlignment="1">
      <alignment horizontal="left" vertical="center" wrapText="1"/>
    </xf>
    <xf numFmtId="49" fontId="1" fillId="0" borderId="9" xfId="0" applyNumberFormat="1" applyFont="1" applyBorder="1" applyAlignment="1">
      <alignment horizontal="center" vertical="center" wrapText="1"/>
    </xf>
    <xf numFmtId="0" fontId="1" fillId="0" borderId="0" xfId="0" applyFont="1" applyAlignment="1">
      <alignment horizontal="left" wrapText="1"/>
    </xf>
    <xf numFmtId="49" fontId="1" fillId="2" borderId="9" xfId="0" applyNumberFormat="1" applyFont="1" applyFill="1" applyBorder="1" applyAlignment="1">
      <alignment horizontal="center" vertical="center" wrapText="1"/>
    </xf>
    <xf numFmtId="49" fontId="1" fillId="0" borderId="4" xfId="0" applyNumberFormat="1" applyFont="1" applyBorder="1" applyAlignment="1">
      <alignment horizontal="center" vertical="center" wrapText="1"/>
    </xf>
    <xf numFmtId="0" fontId="6" fillId="0" borderId="9" xfId="0" applyFont="1" applyBorder="1" applyAlignment="1">
      <alignment horizontal="center" vertical="center" wrapText="1"/>
    </xf>
    <xf numFmtId="0" fontId="1" fillId="0" borderId="0" xfId="0" applyFont="1" applyAlignment="1">
      <alignment horizontal="left" wrapText="1"/>
    </xf>
    <xf numFmtId="0" fontId="6" fillId="0" borderId="2" xfId="0" applyFont="1" applyBorder="1" applyAlignment="1">
      <alignment horizontal="center" vertical="center" wrapText="1"/>
    </xf>
    <xf numFmtId="0" fontId="6" fillId="0" borderId="2" xfId="0" applyFont="1" applyBorder="1" applyAlignment="1">
      <alignment horizontal="center" vertical="center"/>
    </xf>
    <xf numFmtId="0" fontId="1" fillId="0" borderId="9" xfId="0" applyFont="1" applyBorder="1" applyAlignment="1">
      <alignment wrapText="1"/>
    </xf>
    <xf numFmtId="0" fontId="1" fillId="0" borderId="0" xfId="0" applyFont="1" applyBorder="1" applyAlignment="1">
      <alignment wrapText="1"/>
    </xf>
    <xf numFmtId="49" fontId="1" fillId="0" borderId="9" xfId="0" applyNumberFormat="1" applyFont="1" applyFill="1" applyBorder="1" applyAlignment="1">
      <alignment horizontal="center" vertical="center" wrapText="1"/>
    </xf>
    <xf numFmtId="0" fontId="1" fillId="2" borderId="9" xfId="0" applyFont="1" applyFill="1" applyBorder="1" applyAlignment="1">
      <alignment horizontal="left" vertical="center" wrapText="1"/>
    </xf>
    <xf numFmtId="0" fontId="1" fillId="0" borderId="8" xfId="0" applyNumberFormat="1" applyFont="1" applyBorder="1" applyAlignment="1">
      <alignment horizontal="center" vertical="center" wrapText="1"/>
    </xf>
    <xf numFmtId="4" fontId="1" fillId="0" borderId="8" xfId="0" applyNumberFormat="1" applyFont="1" applyFill="1" applyBorder="1" applyAlignment="1">
      <alignment horizontal="center" vertical="center" wrapText="1"/>
    </xf>
    <xf numFmtId="0" fontId="1" fillId="0" borderId="8" xfId="0" applyFont="1" applyBorder="1" applyAlignment="1">
      <alignment horizontal="left" vertical="center" wrapText="1"/>
    </xf>
    <xf numFmtId="49" fontId="1" fillId="0" borderId="8" xfId="0" applyNumberFormat="1" applyFont="1" applyBorder="1" applyAlignment="1">
      <alignment horizontal="left" vertical="center" wrapText="1"/>
    </xf>
    <xf numFmtId="49" fontId="1" fillId="0" borderId="9" xfId="0" applyNumberFormat="1" applyFont="1" applyBorder="1" applyAlignment="1">
      <alignment horizontal="left" vertical="center" wrapText="1"/>
    </xf>
    <xf numFmtId="3" fontId="1" fillId="0" borderId="9" xfId="0" applyNumberFormat="1"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9" xfId="0" applyNumberFormat="1" applyFont="1" applyBorder="1" applyAlignment="1">
      <alignment horizontal="center" vertical="center" wrapText="1"/>
    </xf>
    <xf numFmtId="0" fontId="5" fillId="0" borderId="9"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2" borderId="9" xfId="0" applyFont="1" applyFill="1" applyBorder="1" applyAlignment="1">
      <alignment horizontal="center" vertical="center" wrapText="1"/>
    </xf>
    <xf numFmtId="0" fontId="1" fillId="2" borderId="1" xfId="0"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3" fontId="1" fillId="0" borderId="9" xfId="0" applyNumberFormat="1" applyFont="1" applyFill="1" applyBorder="1" applyAlignment="1">
      <alignment horizontal="center" vertical="center" wrapText="1"/>
    </xf>
    <xf numFmtId="4" fontId="8" fillId="0" borderId="9" xfId="0" applyNumberFormat="1" applyFont="1" applyFill="1" applyBorder="1" applyAlignment="1">
      <alignment horizontal="center" vertical="center"/>
    </xf>
    <xf numFmtId="4" fontId="8" fillId="0" borderId="9" xfId="0" applyNumberFormat="1" applyFont="1" applyFill="1" applyBorder="1" applyAlignment="1">
      <alignment horizontal="center" vertical="center" wrapText="1"/>
    </xf>
    <xf numFmtId="4" fontId="8" fillId="0" borderId="1" xfId="0" applyNumberFormat="1" applyFont="1" applyFill="1" applyBorder="1" applyAlignment="1">
      <alignment horizontal="center" vertical="center" wrapText="1"/>
    </xf>
    <xf numFmtId="0" fontId="1" fillId="0" borderId="9" xfId="0" applyFont="1" applyFill="1" applyBorder="1" applyAlignment="1">
      <alignment wrapText="1"/>
    </xf>
    <xf numFmtId="0" fontId="1" fillId="0" borderId="8" xfId="0" applyFont="1" applyFill="1" applyBorder="1" applyAlignment="1">
      <alignment wrapText="1"/>
    </xf>
    <xf numFmtId="4" fontId="8" fillId="0" borderId="8" xfId="0" applyNumberFormat="1" applyFont="1" applyFill="1" applyBorder="1" applyAlignment="1">
      <alignment horizontal="center" vertical="center" wrapText="1"/>
    </xf>
    <xf numFmtId="49" fontId="1" fillId="0" borderId="1" xfId="0" applyNumberFormat="1" applyFont="1" applyBorder="1" applyAlignment="1">
      <alignment vertical="center" wrapText="1"/>
    </xf>
    <xf numFmtId="164" fontId="1" fillId="0" borderId="9" xfId="0" applyNumberFormat="1" applyFont="1" applyBorder="1" applyAlignment="1">
      <alignment horizontal="center" vertical="center" wrapText="1"/>
    </xf>
    <xf numFmtId="0" fontId="5" fillId="0" borderId="9" xfId="0" applyFont="1" applyBorder="1" applyAlignment="1">
      <alignment horizontal="center" vertical="center" wrapText="1"/>
    </xf>
    <xf numFmtId="165" fontId="1" fillId="0" borderId="9" xfId="0" applyNumberFormat="1" applyFont="1" applyBorder="1" applyAlignment="1">
      <alignment horizontal="center" vertical="center" wrapText="1"/>
    </xf>
    <xf numFmtId="0" fontId="1" fillId="0" borderId="0" xfId="0" applyFont="1" applyBorder="1" applyAlignment="1">
      <alignment horizontal="center" wrapText="1"/>
    </xf>
    <xf numFmtId="49" fontId="1" fillId="2"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49" fontId="1" fillId="2" borderId="9" xfId="0" applyNumberFormat="1" applyFont="1" applyFill="1" applyBorder="1" applyAlignment="1">
      <alignment horizontal="center" vertical="center" wrapText="1"/>
    </xf>
    <xf numFmtId="49" fontId="1" fillId="2" borderId="9" xfId="0" applyNumberFormat="1" applyFont="1" applyFill="1" applyBorder="1" applyAlignment="1">
      <alignment horizontal="center" vertical="center" wrapText="1"/>
    </xf>
    <xf numFmtId="49" fontId="1" fillId="0" borderId="0" xfId="0" applyNumberFormat="1" applyFont="1" applyAlignment="1">
      <alignment wrapText="1"/>
    </xf>
    <xf numFmtId="49" fontId="1" fillId="0" borderId="9" xfId="0" applyNumberFormat="1" applyFont="1" applyBorder="1" applyAlignment="1">
      <alignment horizontal="center" vertical="center" wrapText="1"/>
    </xf>
    <xf numFmtId="0" fontId="1" fillId="0" borderId="0" xfId="0" applyFont="1" applyAlignment="1">
      <alignment horizontal="left" wrapText="1"/>
    </xf>
    <xf numFmtId="0" fontId="6" fillId="0" borderId="2" xfId="0" applyFont="1" applyBorder="1" applyAlignment="1">
      <alignment horizontal="center" vertical="center" wrapText="1"/>
    </xf>
    <xf numFmtId="0" fontId="1" fillId="0" borderId="9" xfId="0" applyFont="1" applyFill="1" applyBorder="1" applyAlignment="1">
      <alignment vertical="center" wrapText="1"/>
    </xf>
    <xf numFmtId="164" fontId="1" fillId="0" borderId="9" xfId="0" applyNumberFormat="1"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0" fontId="3" fillId="0" borderId="9" xfId="0" applyFont="1" applyFill="1" applyBorder="1" applyAlignment="1">
      <alignment horizontal="center" vertical="center" wrapText="1"/>
    </xf>
    <xf numFmtId="4" fontId="1" fillId="0" borderId="0" xfId="0" applyNumberFormat="1" applyFont="1" applyBorder="1" applyAlignment="1">
      <alignment wrapText="1"/>
    </xf>
    <xf numFmtId="0" fontId="6" fillId="0" borderId="2" xfId="0" applyFont="1" applyBorder="1" applyAlignment="1">
      <alignment horizontal="center" vertical="center" wrapText="1"/>
    </xf>
    <xf numFmtId="49" fontId="1" fillId="0" borderId="9" xfId="0" applyNumberFormat="1" applyFont="1" applyBorder="1" applyAlignment="1">
      <alignment horizontal="center" vertical="center" wrapText="1"/>
    </xf>
    <xf numFmtId="0" fontId="1" fillId="0" borderId="9" xfId="0" applyFont="1" applyBorder="1" applyAlignment="1">
      <alignment vertical="center" wrapText="1"/>
    </xf>
    <xf numFmtId="49" fontId="1" fillId="2" borderId="4" xfId="0" applyNumberFormat="1" applyFont="1" applyFill="1" applyBorder="1" applyAlignment="1">
      <alignment horizontal="center" vertical="center" wrapText="1"/>
    </xf>
    <xf numFmtId="0" fontId="1" fillId="0" borderId="9" xfId="0" applyNumberFormat="1" applyFont="1" applyFill="1" applyBorder="1" applyAlignment="1">
      <alignment horizontal="center" vertical="center" wrapText="1"/>
    </xf>
    <xf numFmtId="0" fontId="1" fillId="0" borderId="8" xfId="0" applyFont="1" applyFill="1" applyBorder="1" applyAlignment="1">
      <alignment vertical="center" wrapText="1"/>
    </xf>
    <xf numFmtId="4" fontId="1" fillId="0" borderId="0" xfId="0" applyNumberFormat="1" applyFont="1" applyAlignment="1">
      <alignment horizontal="center" vertical="center" wrapText="1"/>
    </xf>
    <xf numFmtId="49" fontId="1" fillId="0" borderId="8"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0" xfId="0" applyNumberFormat="1" applyFont="1" applyBorder="1" applyAlignment="1">
      <alignment horizontal="center" vertical="center" wrapText="1"/>
    </xf>
    <xf numFmtId="0" fontId="1" fillId="2" borderId="0" xfId="0" applyFont="1" applyFill="1" applyBorder="1" applyAlignment="1">
      <alignment horizontal="left" vertical="center" wrapText="1"/>
    </xf>
    <xf numFmtId="4" fontId="1" fillId="0" borderId="0" xfId="0" applyNumberFormat="1" applyFont="1" applyFill="1" applyBorder="1" applyAlignment="1">
      <alignment horizontal="center" vertical="center" wrapText="1"/>
    </xf>
    <xf numFmtId="49" fontId="1" fillId="0" borderId="0" xfId="0" applyNumberFormat="1" applyFont="1" applyBorder="1" applyAlignment="1">
      <alignment vertical="center" wrapText="1"/>
    </xf>
    <xf numFmtId="49" fontId="1" fillId="0" borderId="0" xfId="0" applyNumberFormat="1" applyFont="1" applyBorder="1" applyAlignment="1">
      <alignment horizontal="left" vertical="center" wrapText="1"/>
    </xf>
    <xf numFmtId="0" fontId="5" fillId="0" borderId="0"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0" xfId="0" applyFont="1" applyFill="1" applyBorder="1" applyAlignment="1">
      <alignment horizontal="center" vertical="center" wrapText="1"/>
    </xf>
    <xf numFmtId="4" fontId="8" fillId="0" borderId="0" xfId="0" applyNumberFormat="1" applyFont="1" applyFill="1" applyBorder="1" applyAlignment="1">
      <alignment horizontal="center" vertical="center" wrapText="1"/>
    </xf>
    <xf numFmtId="0" fontId="1" fillId="0" borderId="0" xfId="0" applyFont="1" applyAlignment="1">
      <alignment horizontal="left" wrapText="1"/>
    </xf>
    <xf numFmtId="49" fontId="1" fillId="0" borderId="8"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8" xfId="0" applyNumberFormat="1" applyFont="1" applyFill="1" applyBorder="1" applyAlignment="1">
      <alignment horizontal="center" vertical="center" wrapText="1"/>
    </xf>
    <xf numFmtId="0" fontId="6" fillId="0" borderId="9" xfId="0" applyFont="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49" fontId="1" fillId="2" borderId="9" xfId="0" applyNumberFormat="1" applyFont="1" applyFill="1" applyBorder="1" applyAlignment="1">
      <alignment horizontal="center" vertical="center" wrapText="1"/>
    </xf>
    <xf numFmtId="49" fontId="1" fillId="0" borderId="8" xfId="0" applyNumberFormat="1" applyFont="1" applyBorder="1" applyAlignment="1">
      <alignment horizontal="center" vertical="center" wrapText="1"/>
    </xf>
    <xf numFmtId="49" fontId="1" fillId="2" borderId="9"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49" fontId="1" fillId="2" borderId="9" xfId="0" applyNumberFormat="1" applyFont="1" applyFill="1" applyBorder="1" applyAlignment="1">
      <alignment horizontal="center" vertical="center" wrapText="1"/>
    </xf>
    <xf numFmtId="0" fontId="1" fillId="0" borderId="0" xfId="0" applyFont="1" applyBorder="1" applyAlignment="1">
      <alignment horizontal="center" vertical="center" wrapText="1"/>
    </xf>
    <xf numFmtId="14" fontId="1" fillId="0" borderId="0" xfId="0" applyNumberFormat="1" applyFont="1" applyBorder="1" applyAlignment="1">
      <alignment horizontal="center" vertical="center" wrapText="1"/>
    </xf>
    <xf numFmtId="0" fontId="5" fillId="0" borderId="8" xfId="0" applyFont="1" applyFill="1" applyBorder="1" applyAlignment="1">
      <alignment horizontal="left" vertical="center" wrapText="1"/>
    </xf>
    <xf numFmtId="49" fontId="1" fillId="0" borderId="9" xfId="0" applyNumberFormat="1" applyFont="1" applyBorder="1" applyAlignment="1">
      <alignment horizontal="center" vertical="center" wrapText="1"/>
    </xf>
    <xf numFmtId="0" fontId="9" fillId="3" borderId="0" xfId="0" applyFont="1" applyFill="1" applyAlignment="1">
      <alignment wrapText="1"/>
    </xf>
    <xf numFmtId="4" fontId="9" fillId="0" borderId="0" xfId="0" applyNumberFormat="1" applyFont="1" applyAlignment="1">
      <alignment wrapText="1"/>
    </xf>
    <xf numFmtId="49" fontId="1" fillId="2"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wrapText="1"/>
    </xf>
    <xf numFmtId="4" fontId="1" fillId="0" borderId="1"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0" fontId="1" fillId="2" borderId="1" xfId="0" applyFont="1" applyFill="1" applyBorder="1" applyAlignment="1">
      <alignment horizontal="left" vertical="center" wrapText="1"/>
    </xf>
    <xf numFmtId="49" fontId="1" fillId="0" borderId="1" xfId="0" applyNumberFormat="1" applyFont="1" applyFill="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0" fontId="1" fillId="0" borderId="0" xfId="0" applyFont="1" applyFill="1" applyAlignment="1">
      <alignment vertical="center" wrapText="1"/>
    </xf>
    <xf numFmtId="0" fontId="1" fillId="0" borderId="0" xfId="0" applyFont="1" applyFill="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2" borderId="9" xfId="0" applyNumberFormat="1" applyFont="1" applyFill="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9" xfId="0" applyNumberFormat="1" applyFont="1" applyBorder="1" applyAlignment="1">
      <alignment horizontal="center" vertical="center" wrapText="1"/>
    </xf>
    <xf numFmtId="49" fontId="3" fillId="4" borderId="9" xfId="0" applyNumberFormat="1" applyFont="1" applyFill="1" applyBorder="1" applyAlignment="1">
      <alignment horizontal="center" wrapText="1"/>
    </xf>
    <xf numFmtId="49" fontId="3" fillId="4" borderId="4" xfId="0" applyNumberFormat="1" applyFont="1" applyFill="1" applyBorder="1" applyAlignment="1">
      <alignment horizontal="center" wrapText="1"/>
    </xf>
    <xf numFmtId="0" fontId="3" fillId="4" borderId="9" xfId="0" applyFont="1" applyFill="1" applyBorder="1" applyAlignment="1">
      <alignment horizontal="center" wrapText="1"/>
    </xf>
    <xf numFmtId="4" fontId="3" fillId="4" borderId="9" xfId="0" applyNumberFormat="1" applyFont="1" applyFill="1" applyBorder="1" applyAlignment="1">
      <alignment horizontal="center" wrapText="1"/>
    </xf>
    <xf numFmtId="49" fontId="3" fillId="5" borderId="9" xfId="0" applyNumberFormat="1" applyFont="1" applyFill="1" applyBorder="1" applyAlignment="1">
      <alignment horizontal="center" vertical="center" wrapText="1"/>
    </xf>
    <xf numFmtId="0" fontId="3" fillId="5" borderId="9" xfId="0" applyFont="1" applyFill="1" applyBorder="1" applyAlignment="1">
      <alignment horizontal="left" vertical="center" wrapText="1"/>
    </xf>
    <xf numFmtId="0" fontId="3" fillId="5" borderId="9" xfId="0" applyFont="1" applyFill="1" applyBorder="1" applyAlignment="1">
      <alignment horizontal="center" vertical="center" wrapText="1"/>
    </xf>
    <xf numFmtId="3" fontId="3" fillId="5" borderId="9" xfId="0" applyNumberFormat="1" applyFont="1" applyFill="1" applyBorder="1" applyAlignment="1">
      <alignment horizontal="center" vertical="center" wrapText="1"/>
    </xf>
    <xf numFmtId="4" fontId="3" fillId="5" borderId="9" xfId="0" applyNumberFormat="1" applyFont="1" applyFill="1" applyBorder="1" applyAlignment="1">
      <alignment horizontal="center" vertical="center" wrapText="1"/>
    </xf>
    <xf numFmtId="0" fontId="3" fillId="5" borderId="9" xfId="0" applyNumberFormat="1" applyFont="1" applyFill="1" applyBorder="1" applyAlignment="1">
      <alignment horizontal="center" vertical="center" wrapText="1"/>
    </xf>
    <xf numFmtId="49" fontId="3" fillId="5" borderId="1" xfId="0" applyNumberFormat="1" applyFont="1" applyFill="1" applyBorder="1" applyAlignment="1">
      <alignment horizontal="center" vertical="center" wrapText="1"/>
    </xf>
    <xf numFmtId="49" fontId="3" fillId="4" borderId="9" xfId="0" applyNumberFormat="1" applyFont="1" applyFill="1" applyBorder="1" applyAlignment="1">
      <alignment horizontal="center" vertical="center" wrapText="1"/>
    </xf>
    <xf numFmtId="49" fontId="3" fillId="4" borderId="4" xfId="0" applyNumberFormat="1" applyFont="1" applyFill="1" applyBorder="1" applyAlignment="1">
      <alignment horizontal="center" vertical="center" wrapText="1"/>
    </xf>
    <xf numFmtId="0" fontId="3" fillId="4" borderId="9" xfId="0" applyFont="1" applyFill="1" applyBorder="1" applyAlignment="1">
      <alignment horizontal="center" vertical="center" wrapText="1"/>
    </xf>
    <xf numFmtId="4" fontId="3" fillId="4" borderId="9" xfId="0" applyNumberFormat="1" applyFont="1" applyFill="1" applyBorder="1" applyAlignment="1">
      <alignment horizontal="center" vertical="center" wrapText="1"/>
    </xf>
    <xf numFmtId="49" fontId="3" fillId="5" borderId="9" xfId="0" applyNumberFormat="1" applyFont="1" applyFill="1" applyBorder="1" applyAlignment="1">
      <alignment horizontal="left" vertical="center" wrapText="1"/>
    </xf>
    <xf numFmtId="1" fontId="3" fillId="5" borderId="9" xfId="0" applyNumberFormat="1" applyFont="1" applyFill="1" applyBorder="1" applyAlignment="1">
      <alignment horizontal="center" vertical="center" wrapText="1"/>
    </xf>
    <xf numFmtId="49" fontId="3" fillId="5" borderId="4" xfId="0" applyNumberFormat="1" applyFont="1" applyFill="1" applyBorder="1" applyAlignment="1">
      <alignment horizontal="center" vertical="center" wrapText="1"/>
    </xf>
    <xf numFmtId="0" fontId="4" fillId="5" borderId="9" xfId="0" applyFont="1" applyFill="1" applyBorder="1" applyAlignment="1">
      <alignment horizontal="left" vertical="center" wrapText="1"/>
    </xf>
    <xf numFmtId="4" fontId="3" fillId="5" borderId="1" xfId="0" applyNumberFormat="1" applyFont="1" applyFill="1" applyBorder="1" applyAlignment="1">
      <alignment horizontal="center" vertical="center" wrapText="1"/>
    </xf>
    <xf numFmtId="3" fontId="3" fillId="5" borderId="1" xfId="0" applyNumberFormat="1" applyFont="1" applyFill="1" applyBorder="1" applyAlignment="1">
      <alignment horizontal="center" vertical="center" wrapText="1"/>
    </xf>
    <xf numFmtId="0" fontId="4" fillId="5" borderId="9"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1" fillId="5" borderId="9" xfId="0" applyFont="1" applyFill="1" applyBorder="1" applyAlignment="1">
      <alignment horizontal="center" vertical="center" wrapText="1"/>
    </xf>
    <xf numFmtId="164" fontId="3" fillId="5" borderId="9" xfId="0" applyNumberFormat="1" applyFont="1" applyFill="1" applyBorder="1" applyAlignment="1">
      <alignment horizontal="center" vertical="center" wrapText="1"/>
    </xf>
    <xf numFmtId="0" fontId="3" fillId="4" borderId="9" xfId="0" applyFont="1" applyFill="1" applyBorder="1" applyAlignment="1">
      <alignment horizontal="left" wrapText="1"/>
    </xf>
    <xf numFmtId="4" fontId="1" fillId="6" borderId="0" xfId="0" applyNumberFormat="1" applyFont="1" applyFill="1" applyAlignment="1">
      <alignment wrapText="1"/>
    </xf>
    <xf numFmtId="49" fontId="1" fillId="0" borderId="8"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0" fontId="1" fillId="0" borderId="0" xfId="0" applyFont="1" applyAlignment="1">
      <alignment vertical="center" wrapText="1"/>
    </xf>
    <xf numFmtId="49" fontId="10" fillId="0" borderId="1" xfId="0" applyNumberFormat="1" applyFont="1" applyFill="1" applyBorder="1" applyAlignment="1">
      <alignment horizontal="center" vertical="center" wrapText="1"/>
    </xf>
    <xf numFmtId="49" fontId="10" fillId="0" borderId="9" xfId="0" applyNumberFormat="1" applyFont="1" applyFill="1" applyBorder="1" applyAlignment="1">
      <alignment horizontal="center" vertical="center" wrapText="1"/>
    </xf>
    <xf numFmtId="3" fontId="3" fillId="5" borderId="8" xfId="0" applyNumberFormat="1" applyFont="1" applyFill="1" applyBorder="1" applyAlignment="1">
      <alignment horizontal="center" vertical="center" wrapText="1"/>
    </xf>
    <xf numFmtId="0" fontId="1" fillId="7" borderId="9" xfId="0" applyFont="1" applyFill="1" applyBorder="1" applyAlignment="1">
      <alignment horizontal="left" vertical="center" wrapText="1"/>
    </xf>
    <xf numFmtId="49" fontId="1" fillId="7" borderId="1" xfId="0" applyNumberFormat="1" applyFont="1" applyFill="1" applyBorder="1" applyAlignment="1">
      <alignment horizontal="center" vertical="center" wrapText="1"/>
    </xf>
    <xf numFmtId="49" fontId="1" fillId="7" borderId="8" xfId="0" applyNumberFormat="1" applyFont="1" applyFill="1" applyBorder="1" applyAlignment="1">
      <alignment horizontal="center" vertical="center" wrapText="1"/>
    </xf>
    <xf numFmtId="0" fontId="1" fillId="7" borderId="8" xfId="0" applyNumberFormat="1" applyFont="1" applyFill="1" applyBorder="1" applyAlignment="1">
      <alignment horizontal="center" vertical="center" wrapText="1"/>
    </xf>
    <xf numFmtId="4" fontId="1" fillId="7" borderId="8" xfId="0" applyNumberFormat="1" applyFont="1" applyFill="1" applyBorder="1" applyAlignment="1">
      <alignment horizontal="center" vertical="center" wrapText="1"/>
    </xf>
    <xf numFmtId="49" fontId="1" fillId="7" borderId="9" xfId="0" applyNumberFormat="1" applyFont="1" applyFill="1" applyBorder="1" applyAlignment="1">
      <alignment horizontal="center" vertical="center" wrapText="1"/>
    </xf>
    <xf numFmtId="3" fontId="1" fillId="7" borderId="9" xfId="0" applyNumberFormat="1" applyFont="1" applyFill="1" applyBorder="1" applyAlignment="1">
      <alignment horizontal="center" vertical="center" wrapText="1"/>
    </xf>
    <xf numFmtId="4" fontId="1" fillId="7" borderId="9" xfId="0" applyNumberFormat="1" applyFont="1" applyFill="1" applyBorder="1" applyAlignment="1">
      <alignment horizontal="center" vertical="center" wrapText="1"/>
    </xf>
    <xf numFmtId="3" fontId="1" fillId="7" borderId="8" xfId="0" applyNumberFormat="1" applyFont="1" applyFill="1" applyBorder="1" applyAlignment="1">
      <alignment horizontal="center" vertical="center" wrapText="1"/>
    </xf>
    <xf numFmtId="0" fontId="5" fillId="7" borderId="9" xfId="0" applyFont="1" applyFill="1" applyBorder="1" applyAlignment="1">
      <alignment horizontal="left" vertical="center" wrapText="1"/>
    </xf>
    <xf numFmtId="0" fontId="1" fillId="7" borderId="9" xfId="0" applyFont="1" applyFill="1" applyBorder="1" applyAlignment="1">
      <alignment horizontal="center" vertical="center" wrapText="1"/>
    </xf>
    <xf numFmtId="0" fontId="1" fillId="7" borderId="9" xfId="0" applyNumberFormat="1" applyFont="1" applyFill="1" applyBorder="1" applyAlignment="1">
      <alignment horizontal="center" vertical="center" wrapText="1"/>
    </xf>
    <xf numFmtId="49" fontId="3" fillId="7" borderId="9" xfId="0" applyNumberFormat="1" applyFont="1" applyFill="1" applyBorder="1" applyAlignment="1">
      <alignment horizontal="center" vertical="center" wrapText="1"/>
    </xf>
    <xf numFmtId="49" fontId="3" fillId="7" borderId="4" xfId="0" applyNumberFormat="1" applyFont="1" applyFill="1" applyBorder="1" applyAlignment="1">
      <alignment horizontal="center" vertical="center" wrapText="1"/>
    </xf>
    <xf numFmtId="0" fontId="4" fillId="7" borderId="9" xfId="0" applyFont="1" applyFill="1" applyBorder="1" applyAlignment="1">
      <alignment horizontal="left" vertical="center" wrapText="1"/>
    </xf>
    <xf numFmtId="0" fontId="3" fillId="7" borderId="9" xfId="0" applyFont="1" applyFill="1" applyBorder="1" applyAlignment="1">
      <alignment horizontal="left" vertical="center" wrapText="1"/>
    </xf>
    <xf numFmtId="0" fontId="3" fillId="7" borderId="9" xfId="0" applyFont="1" applyFill="1" applyBorder="1" applyAlignment="1">
      <alignment horizontal="center" vertical="center" wrapText="1"/>
    </xf>
    <xf numFmtId="3" fontId="3" fillId="7" borderId="9" xfId="0" applyNumberFormat="1" applyFont="1" applyFill="1" applyBorder="1" applyAlignment="1">
      <alignment horizontal="center" vertical="center" wrapText="1"/>
    </xf>
    <xf numFmtId="4" fontId="3" fillId="7" borderId="9" xfId="0" applyNumberFormat="1" applyFont="1" applyFill="1" applyBorder="1" applyAlignment="1">
      <alignment horizontal="center" vertical="center" wrapText="1"/>
    </xf>
    <xf numFmtId="0" fontId="3" fillId="4" borderId="9" xfId="0" applyFont="1" applyFill="1" applyBorder="1" applyAlignment="1">
      <alignment horizontal="left" vertical="center" wrapText="1"/>
    </xf>
    <xf numFmtId="0" fontId="6" fillId="0" borderId="9" xfId="0" applyFont="1" applyBorder="1" applyAlignment="1">
      <alignment horizontal="center" vertical="center" wrapText="1"/>
    </xf>
    <xf numFmtId="0" fontId="6" fillId="0" borderId="9" xfId="0" applyFont="1" applyBorder="1" applyAlignment="1">
      <alignment horizontal="center" vertical="center"/>
    </xf>
    <xf numFmtId="49" fontId="1" fillId="0" borderId="8"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3" fontId="1" fillId="0" borderId="1"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 fontId="3" fillId="5" borderId="1"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49" fontId="1" fillId="2" borderId="9"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 fontId="1" fillId="0" borderId="0" xfId="0" applyNumberFormat="1" applyFont="1" applyFill="1" applyAlignment="1">
      <alignment wrapText="1"/>
    </xf>
    <xf numFmtId="49" fontId="1" fillId="0" borderId="9" xfId="0" applyNumberFormat="1" applyFont="1" applyFill="1" applyBorder="1" applyAlignment="1">
      <alignment horizontal="left" vertical="center" wrapText="1"/>
    </xf>
    <xf numFmtId="49" fontId="1" fillId="2"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2" borderId="9"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49" fontId="3" fillId="5" borderId="1" xfId="0" applyNumberFormat="1" applyFont="1" applyFill="1" applyBorder="1" applyAlignment="1">
      <alignment horizontal="center" vertical="center" wrapText="1"/>
    </xf>
    <xf numFmtId="49" fontId="3" fillId="5" borderId="8" xfId="0" applyNumberFormat="1" applyFont="1" applyFill="1" applyBorder="1" applyAlignment="1">
      <alignment horizontal="center" vertical="center" wrapText="1"/>
    </xf>
    <xf numFmtId="4" fontId="3" fillId="5" borderId="1" xfId="0" applyNumberFormat="1" applyFont="1" applyFill="1" applyBorder="1" applyAlignment="1">
      <alignment horizontal="center" vertical="center" wrapText="1"/>
    </xf>
    <xf numFmtId="4" fontId="3" fillId="5" borderId="8" xfId="0" applyNumberFormat="1" applyFont="1" applyFill="1" applyBorder="1" applyAlignment="1">
      <alignment horizontal="center" vertical="center" wrapText="1"/>
    </xf>
    <xf numFmtId="0" fontId="9" fillId="0" borderId="15" xfId="0" applyFont="1" applyBorder="1" applyAlignment="1">
      <alignment horizontal="center" vertical="center" wrapText="1"/>
    </xf>
    <xf numFmtId="0" fontId="9" fillId="0" borderId="0" xfId="0" applyFont="1" applyAlignment="1">
      <alignment horizontal="center" vertical="center" wrapText="1"/>
    </xf>
    <xf numFmtId="4" fontId="1" fillId="7" borderId="1" xfId="0" applyNumberFormat="1" applyFont="1" applyFill="1" applyBorder="1" applyAlignment="1">
      <alignment horizontal="center" vertical="center" wrapText="1"/>
    </xf>
    <xf numFmtId="4" fontId="1" fillId="7" borderId="8" xfId="0" applyNumberFormat="1" applyFont="1" applyFill="1" applyBorder="1" applyAlignment="1">
      <alignment horizontal="center" vertical="center" wrapText="1"/>
    </xf>
    <xf numFmtId="0" fontId="3" fillId="5" borderId="1" xfId="0" applyFont="1" applyFill="1" applyBorder="1" applyAlignment="1">
      <alignment horizontal="left" vertical="center" wrapText="1"/>
    </xf>
    <xf numFmtId="0" fontId="3" fillId="5" borderId="8" xfId="0" applyFont="1" applyFill="1" applyBorder="1" applyAlignment="1">
      <alignment horizontal="left" vertical="center" wrapText="1"/>
    </xf>
    <xf numFmtId="0" fontId="1" fillId="0" borderId="0" xfId="0" applyFont="1" applyAlignment="1">
      <alignment horizontal="left" wrapTex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xf numFmtId="0" fontId="1" fillId="7" borderId="1" xfId="0" applyFont="1" applyFill="1" applyBorder="1" applyAlignment="1">
      <alignment horizontal="left" vertical="center" wrapText="1"/>
    </xf>
    <xf numFmtId="0" fontId="1" fillId="7" borderId="8" xfId="0" applyFont="1" applyFill="1" applyBorder="1" applyAlignment="1">
      <alignment horizontal="left" vertical="center" wrapText="1"/>
    </xf>
    <xf numFmtId="49" fontId="1" fillId="2" borderId="1" xfId="0" applyNumberFormat="1" applyFont="1" applyFill="1" applyBorder="1" applyAlignment="1">
      <alignment horizontal="center" vertical="center" wrapText="1"/>
    </xf>
    <xf numFmtId="49" fontId="1" fillId="2" borderId="6" xfId="0" applyNumberFormat="1" applyFont="1" applyFill="1" applyBorder="1" applyAlignment="1">
      <alignment horizontal="center" vertical="center" wrapText="1"/>
    </xf>
    <xf numFmtId="49" fontId="1" fillId="2" borderId="8" xfId="0" applyNumberFormat="1" applyFont="1" applyFill="1" applyBorder="1" applyAlignment="1">
      <alignment horizontal="center" vertical="center" wrapText="1"/>
    </xf>
    <xf numFmtId="0" fontId="1" fillId="0" borderId="0" xfId="0" applyFont="1" applyFill="1" applyAlignment="1">
      <alignment horizontal="center" wrapText="1"/>
    </xf>
    <xf numFmtId="0" fontId="2" fillId="0" borderId="0" xfId="0" applyFont="1" applyAlignment="1">
      <alignment horizontal="center" vertical="center" wrapText="1"/>
    </xf>
    <xf numFmtId="0" fontId="6" fillId="0" borderId="6" xfId="0" applyFont="1" applyBorder="1" applyAlignment="1">
      <alignment horizontal="center" vertical="center" wrapText="1"/>
    </xf>
    <xf numFmtId="49" fontId="6" fillId="0" borderId="1" xfId="0" applyNumberFormat="1" applyFont="1" applyBorder="1" applyAlignment="1">
      <alignment horizontal="center" vertical="center" wrapText="1"/>
    </xf>
    <xf numFmtId="49" fontId="6" fillId="0" borderId="6"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7" xfId="0" applyFont="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0" fontId="1" fillId="0" borderId="0" xfId="0" applyFont="1" applyAlignment="1">
      <alignment horizontal="left" vertical="center" wrapText="1"/>
    </xf>
    <xf numFmtId="0" fontId="6" fillId="0" borderId="9" xfId="0" applyFont="1" applyBorder="1" applyAlignment="1">
      <alignment horizontal="center" vertical="center" wrapText="1"/>
    </xf>
    <xf numFmtId="49" fontId="1" fillId="2" borderId="9"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0" fontId="6" fillId="0" borderId="10" xfId="0" applyFont="1" applyBorder="1" applyAlignment="1">
      <alignment horizontal="center" vertical="center" wrapText="1"/>
    </xf>
    <xf numFmtId="0" fontId="1" fillId="0" borderId="0" xfId="0" applyFont="1" applyBorder="1" applyAlignment="1">
      <alignment horizontal="left" vertical="center" wrapText="1"/>
    </xf>
  </cellXfs>
  <cellStyles count="2">
    <cellStyle name="Обычный" xfId="0" builtinId="0"/>
    <cellStyle name="Обычный 2" xfId="1"/>
  </cellStyles>
  <dxfs count="0"/>
  <tableStyles count="0" defaultTableStyle="TableStyleMedium9" defaultPivotStyle="PivotStyleLight16"/>
  <colors>
    <mruColors>
      <color rgb="FFFEECD0"/>
      <color rgb="FFFEF3D0"/>
      <color rgb="FFFBFED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P86"/>
  <sheetViews>
    <sheetView view="pageBreakPreview" zoomScale="90" zoomScaleNormal="90" zoomScaleSheetLayoutView="90" zoomScalePageLayoutView="70" workbookViewId="0">
      <selection activeCell="E58" sqref="E58:E60"/>
    </sheetView>
  </sheetViews>
  <sheetFormatPr defaultColWidth="8.85546875" defaultRowHeight="15.75" outlineLevelCol="1"/>
  <cols>
    <col min="1" max="1" width="12.5703125" style="1" customWidth="1"/>
    <col min="2" max="2" width="10.7109375" style="64" customWidth="1"/>
    <col min="3" max="3" width="10.7109375" style="1" customWidth="1"/>
    <col min="4" max="4" width="25.7109375" style="17" customWidth="1"/>
    <col min="5" max="5" width="56" style="1" customWidth="1"/>
    <col min="6" max="6" width="25.5703125" style="1" customWidth="1"/>
    <col min="7" max="7" width="13.85546875" style="1" customWidth="1"/>
    <col min="8" max="8" width="18" style="1" customWidth="1"/>
    <col min="9" max="10" width="13.140625" style="1" customWidth="1"/>
    <col min="11" max="11" width="22.85546875" style="1" customWidth="1"/>
    <col min="12" max="12" width="15.28515625" style="1" customWidth="1" outlineLevel="1"/>
    <col min="13" max="13" width="16.42578125" style="1" customWidth="1" outlineLevel="1"/>
    <col min="14" max="16384" width="8.85546875" style="1"/>
  </cols>
  <sheetData>
    <row r="1" spans="1:13">
      <c r="K1" s="1" t="s">
        <v>228</v>
      </c>
    </row>
    <row r="2" spans="1:13" ht="15.75" customHeight="1">
      <c r="J2" s="237" t="s">
        <v>231</v>
      </c>
      <c r="K2" s="237"/>
      <c r="L2" s="237"/>
    </row>
    <row r="3" spans="1:13">
      <c r="I3" s="13"/>
      <c r="J3" s="237"/>
      <c r="K3" s="237"/>
      <c r="L3" s="237"/>
    </row>
    <row r="4" spans="1:13" ht="22.5" customHeight="1">
      <c r="A4" s="238" t="s">
        <v>0</v>
      </c>
      <c r="B4" s="238"/>
      <c r="C4" s="238"/>
      <c r="D4" s="238"/>
      <c r="E4" s="238"/>
      <c r="F4" s="238"/>
      <c r="G4" s="238"/>
      <c r="H4" s="238"/>
      <c r="I4" s="238"/>
      <c r="J4" s="238"/>
      <c r="K4" s="238"/>
      <c r="L4" s="238"/>
      <c r="M4" s="238"/>
    </row>
    <row r="5" spans="1:13" ht="51" customHeight="1">
      <c r="A5" s="238" t="s">
        <v>223</v>
      </c>
      <c r="B5" s="238"/>
      <c r="C5" s="238"/>
      <c r="D5" s="238"/>
      <c r="E5" s="238"/>
      <c r="F5" s="238"/>
      <c r="G5" s="238"/>
      <c r="H5" s="238"/>
      <c r="I5" s="238"/>
      <c r="J5" s="238"/>
      <c r="K5" s="238"/>
      <c r="L5" s="238"/>
      <c r="M5" s="238"/>
    </row>
    <row r="6" spans="1:13" ht="63.75" customHeight="1">
      <c r="A6" s="227" t="s">
        <v>31</v>
      </c>
      <c r="B6" s="240" t="s">
        <v>32</v>
      </c>
      <c r="C6" s="227" t="s">
        <v>34</v>
      </c>
      <c r="D6" s="227" t="s">
        <v>28</v>
      </c>
      <c r="E6" s="227" t="s">
        <v>184</v>
      </c>
      <c r="F6" s="243" t="s">
        <v>185</v>
      </c>
      <c r="G6" s="244"/>
      <c r="H6" s="244"/>
      <c r="I6" s="244"/>
      <c r="J6" s="245"/>
      <c r="K6" s="246" t="s">
        <v>172</v>
      </c>
      <c r="L6" s="247"/>
      <c r="M6" s="248"/>
    </row>
    <row r="7" spans="1:13" ht="15.75" customHeight="1">
      <c r="A7" s="239"/>
      <c r="B7" s="241"/>
      <c r="C7" s="239"/>
      <c r="D7" s="239"/>
      <c r="E7" s="239"/>
      <c r="F7" s="227" t="s">
        <v>1</v>
      </c>
      <c r="G7" s="227" t="s">
        <v>2</v>
      </c>
      <c r="H7" s="229" t="s">
        <v>186</v>
      </c>
      <c r="I7" s="230"/>
      <c r="J7" s="231"/>
      <c r="K7" s="249"/>
      <c r="L7" s="250"/>
      <c r="M7" s="251"/>
    </row>
    <row r="8" spans="1:13">
      <c r="A8" s="228"/>
      <c r="B8" s="242"/>
      <c r="C8" s="228"/>
      <c r="D8" s="228"/>
      <c r="E8" s="228"/>
      <c r="F8" s="228"/>
      <c r="G8" s="228"/>
      <c r="H8" s="67" t="s">
        <v>22</v>
      </c>
      <c r="I8" s="28" t="s">
        <v>148</v>
      </c>
      <c r="J8" s="67" t="s">
        <v>30</v>
      </c>
      <c r="K8" s="67" t="s">
        <v>22</v>
      </c>
      <c r="L8" s="28" t="s">
        <v>148</v>
      </c>
      <c r="M8" s="102" t="s">
        <v>30</v>
      </c>
    </row>
    <row r="9" spans="1:13" ht="18" customHeight="1">
      <c r="A9" s="3">
        <v>1</v>
      </c>
      <c r="B9" s="12">
        <v>2</v>
      </c>
      <c r="C9" s="12" t="s">
        <v>4</v>
      </c>
      <c r="D9" s="3" t="s">
        <v>18</v>
      </c>
      <c r="E9" s="4">
        <v>5</v>
      </c>
      <c r="F9" s="4">
        <v>6</v>
      </c>
      <c r="G9" s="4">
        <v>7</v>
      </c>
      <c r="H9" s="4">
        <v>8</v>
      </c>
      <c r="I9" s="4">
        <v>9</v>
      </c>
      <c r="J9" s="4">
        <v>10</v>
      </c>
      <c r="K9" s="4">
        <v>11</v>
      </c>
      <c r="L9" s="4">
        <v>12</v>
      </c>
      <c r="M9" s="4">
        <v>13</v>
      </c>
    </row>
    <row r="10" spans="1:13">
      <c r="A10" s="139" t="s">
        <v>327</v>
      </c>
      <c r="B10" s="139" t="s">
        <v>327</v>
      </c>
      <c r="C10" s="139" t="s">
        <v>327</v>
      </c>
      <c r="D10" s="139" t="s">
        <v>327</v>
      </c>
      <c r="E10" s="162" t="s">
        <v>33</v>
      </c>
      <c r="F10" s="139" t="s">
        <v>327</v>
      </c>
      <c r="G10" s="139" t="s">
        <v>327</v>
      </c>
      <c r="H10" s="139" t="s">
        <v>327</v>
      </c>
      <c r="I10" s="139" t="s">
        <v>327</v>
      </c>
      <c r="J10" s="139" t="s">
        <v>327</v>
      </c>
      <c r="K10" s="140">
        <f>K11+K29+K37</f>
        <v>26829.71</v>
      </c>
      <c r="L10" s="140">
        <f>L11+L29+L37+L61</f>
        <v>398006.68</v>
      </c>
      <c r="M10" s="140">
        <f>M11+M29+M37</f>
        <v>407319.11000000004</v>
      </c>
    </row>
    <row r="11" spans="1:13" s="30" customFormat="1">
      <c r="A11" s="216" t="s">
        <v>45</v>
      </c>
      <c r="B11" s="216" t="s">
        <v>40</v>
      </c>
      <c r="C11" s="216" t="s">
        <v>319</v>
      </c>
      <c r="D11" s="216" t="s">
        <v>327</v>
      </c>
      <c r="E11" s="224" t="s">
        <v>336</v>
      </c>
      <c r="F11" s="141" t="s">
        <v>37</v>
      </c>
      <c r="G11" s="143" t="s">
        <v>6</v>
      </c>
      <c r="H11" s="144">
        <f t="shared" ref="H11:M11" si="0">H13+H17+H21</f>
        <v>0</v>
      </c>
      <c r="I11" s="144">
        <f t="shared" si="0"/>
        <v>0</v>
      </c>
      <c r="J11" s="144">
        <f t="shared" si="0"/>
        <v>3</v>
      </c>
      <c r="K11" s="218">
        <f t="shared" si="0"/>
        <v>3833.66</v>
      </c>
      <c r="L11" s="218">
        <f t="shared" si="0"/>
        <v>280604.58</v>
      </c>
      <c r="M11" s="218">
        <f t="shared" si="0"/>
        <v>374348.21</v>
      </c>
    </row>
    <row r="12" spans="1:13" s="30" customFormat="1" ht="50.25" customHeight="1">
      <c r="A12" s="217"/>
      <c r="B12" s="217"/>
      <c r="C12" s="217"/>
      <c r="D12" s="217"/>
      <c r="E12" s="225"/>
      <c r="F12" s="147" t="s">
        <v>321</v>
      </c>
      <c r="G12" s="143" t="s">
        <v>6</v>
      </c>
      <c r="H12" s="169">
        <f>H22+H30</f>
        <v>1</v>
      </c>
      <c r="I12" s="169">
        <f t="shared" ref="I12:J12" si="1">I22+I30</f>
        <v>1</v>
      </c>
      <c r="J12" s="169">
        <f t="shared" si="1"/>
        <v>1</v>
      </c>
      <c r="K12" s="219"/>
      <c r="L12" s="219"/>
      <c r="M12" s="219"/>
    </row>
    <row r="13" spans="1:13" s="30" customFormat="1" ht="31.5">
      <c r="A13" s="234" t="s">
        <v>45</v>
      </c>
      <c r="B13" s="234" t="s">
        <v>40</v>
      </c>
      <c r="C13" s="234" t="s">
        <v>183</v>
      </c>
      <c r="D13" s="234" t="s">
        <v>65</v>
      </c>
      <c r="E13" s="170" t="s">
        <v>182</v>
      </c>
      <c r="F13" s="171" t="s">
        <v>37</v>
      </c>
      <c r="G13" s="172" t="s">
        <v>6</v>
      </c>
      <c r="H13" s="173">
        <v>0</v>
      </c>
      <c r="I13" s="173">
        <v>0</v>
      </c>
      <c r="J13" s="173">
        <v>1</v>
      </c>
      <c r="K13" s="174">
        <v>0</v>
      </c>
      <c r="L13" s="174">
        <v>92521.32</v>
      </c>
      <c r="M13" s="174">
        <v>113081.61</v>
      </c>
    </row>
    <row r="14" spans="1:13" s="30" customFormat="1" ht="31.5">
      <c r="A14" s="235"/>
      <c r="B14" s="235"/>
      <c r="C14" s="235"/>
      <c r="D14" s="235"/>
      <c r="E14" s="29" t="s">
        <v>210</v>
      </c>
      <c r="F14" s="167" t="s">
        <v>327</v>
      </c>
      <c r="G14" s="167" t="s">
        <v>327</v>
      </c>
      <c r="H14" s="167" t="s">
        <v>327</v>
      </c>
      <c r="I14" s="72" t="s">
        <v>199</v>
      </c>
      <c r="J14" s="168" t="s">
        <v>327</v>
      </c>
      <c r="K14" s="168" t="s">
        <v>327</v>
      </c>
      <c r="L14" s="168" t="s">
        <v>327</v>
      </c>
      <c r="M14" s="168" t="s">
        <v>327</v>
      </c>
    </row>
    <row r="15" spans="1:13" s="30" customFormat="1">
      <c r="A15" s="235"/>
      <c r="B15" s="235"/>
      <c r="C15" s="235"/>
      <c r="D15" s="235"/>
      <c r="E15" s="32" t="s">
        <v>212</v>
      </c>
      <c r="F15" s="167" t="s">
        <v>327</v>
      </c>
      <c r="G15" s="167" t="s">
        <v>327</v>
      </c>
      <c r="H15" s="167" t="s">
        <v>327</v>
      </c>
      <c r="I15" s="86" t="s">
        <v>5</v>
      </c>
      <c r="J15" s="40" t="s">
        <v>213</v>
      </c>
      <c r="K15" s="168" t="s">
        <v>327</v>
      </c>
      <c r="L15" s="168" t="s">
        <v>327</v>
      </c>
      <c r="M15" s="168" t="s">
        <v>327</v>
      </c>
    </row>
    <row r="16" spans="1:13" s="30" customFormat="1">
      <c r="A16" s="236"/>
      <c r="B16" s="236"/>
      <c r="C16" s="236"/>
      <c r="D16" s="236"/>
      <c r="E16" s="32" t="s">
        <v>211</v>
      </c>
      <c r="F16" s="167" t="s">
        <v>327</v>
      </c>
      <c r="G16" s="167" t="s">
        <v>327</v>
      </c>
      <c r="H16" s="167" t="s">
        <v>327</v>
      </c>
      <c r="I16" s="33" t="s">
        <v>5</v>
      </c>
      <c r="J16" s="135" t="s">
        <v>201</v>
      </c>
      <c r="K16" s="168" t="s">
        <v>327</v>
      </c>
      <c r="L16" s="168" t="s">
        <v>327</v>
      </c>
      <c r="M16" s="168" t="s">
        <v>327</v>
      </c>
    </row>
    <row r="17" spans="1:13" s="30" customFormat="1" ht="47.25">
      <c r="A17" s="234" t="s">
        <v>45</v>
      </c>
      <c r="B17" s="234" t="s">
        <v>40</v>
      </c>
      <c r="C17" s="234" t="s">
        <v>188</v>
      </c>
      <c r="D17" s="234" t="s">
        <v>65</v>
      </c>
      <c r="E17" s="170" t="s">
        <v>187</v>
      </c>
      <c r="F17" s="175" t="s">
        <v>37</v>
      </c>
      <c r="G17" s="175" t="s">
        <v>6</v>
      </c>
      <c r="H17" s="176">
        <v>0</v>
      </c>
      <c r="I17" s="176">
        <v>0</v>
      </c>
      <c r="J17" s="176">
        <v>1</v>
      </c>
      <c r="K17" s="177">
        <v>0</v>
      </c>
      <c r="L17" s="177">
        <v>188083.26</v>
      </c>
      <c r="M17" s="177">
        <v>235215.66</v>
      </c>
    </row>
    <row r="18" spans="1:13" ht="31.5">
      <c r="A18" s="235"/>
      <c r="B18" s="235"/>
      <c r="C18" s="235"/>
      <c r="D18" s="235"/>
      <c r="E18" s="29" t="s">
        <v>210</v>
      </c>
      <c r="F18" s="168" t="s">
        <v>327</v>
      </c>
      <c r="G18" s="168" t="s">
        <v>327</v>
      </c>
      <c r="H18" s="168" t="s">
        <v>327</v>
      </c>
      <c r="I18" s="72" t="s">
        <v>199</v>
      </c>
      <c r="J18" s="40" t="s">
        <v>5</v>
      </c>
      <c r="K18" s="168" t="s">
        <v>327</v>
      </c>
      <c r="L18" s="168" t="s">
        <v>327</v>
      </c>
      <c r="M18" s="168" t="s">
        <v>327</v>
      </c>
    </row>
    <row r="19" spans="1:13">
      <c r="A19" s="235"/>
      <c r="B19" s="235"/>
      <c r="C19" s="235"/>
      <c r="D19" s="235"/>
      <c r="E19" s="32" t="s">
        <v>212</v>
      </c>
      <c r="F19" s="168" t="s">
        <v>327</v>
      </c>
      <c r="G19" s="168" t="s">
        <v>327</v>
      </c>
      <c r="H19" s="168" t="s">
        <v>327</v>
      </c>
      <c r="I19" s="86"/>
      <c r="J19" s="33" t="s">
        <v>213</v>
      </c>
      <c r="K19" s="168" t="s">
        <v>327</v>
      </c>
      <c r="L19" s="168" t="s">
        <v>327</v>
      </c>
      <c r="M19" s="168" t="s">
        <v>327</v>
      </c>
    </row>
    <row r="20" spans="1:13">
      <c r="A20" s="236"/>
      <c r="B20" s="236"/>
      <c r="C20" s="236"/>
      <c r="D20" s="236"/>
      <c r="E20" s="32" t="s">
        <v>211</v>
      </c>
      <c r="F20" s="168" t="s">
        <v>327</v>
      </c>
      <c r="G20" s="168" t="s">
        <v>327</v>
      </c>
      <c r="H20" s="168" t="s">
        <v>327</v>
      </c>
      <c r="I20" s="33" t="s">
        <v>5</v>
      </c>
      <c r="J20" s="72" t="s">
        <v>200</v>
      </c>
      <c r="K20" s="168" t="s">
        <v>327</v>
      </c>
      <c r="L20" s="168" t="s">
        <v>327</v>
      </c>
      <c r="M20" s="168" t="s">
        <v>327</v>
      </c>
    </row>
    <row r="21" spans="1:13" ht="46.5" customHeight="1">
      <c r="A21" s="234" t="s">
        <v>45</v>
      </c>
      <c r="B21" s="234" t="s">
        <v>40</v>
      </c>
      <c r="C21" s="234" t="s">
        <v>190</v>
      </c>
      <c r="D21" s="234" t="s">
        <v>65</v>
      </c>
      <c r="E21" s="232" t="s">
        <v>227</v>
      </c>
      <c r="F21" s="175" t="s">
        <v>37</v>
      </c>
      <c r="G21" s="175" t="s">
        <v>6</v>
      </c>
      <c r="H21" s="176">
        <v>0</v>
      </c>
      <c r="I21" s="176">
        <v>0</v>
      </c>
      <c r="J21" s="176">
        <v>1</v>
      </c>
      <c r="K21" s="222">
        <v>3833.66</v>
      </c>
      <c r="L21" s="222">
        <v>0</v>
      </c>
      <c r="M21" s="222">
        <v>26050.94</v>
      </c>
    </row>
    <row r="22" spans="1:13" ht="47.25">
      <c r="A22" s="235"/>
      <c r="B22" s="235"/>
      <c r="C22" s="235"/>
      <c r="D22" s="235"/>
      <c r="E22" s="233"/>
      <c r="F22" s="171" t="s">
        <v>321</v>
      </c>
      <c r="G22" s="175" t="s">
        <v>6</v>
      </c>
      <c r="H22" s="178">
        <v>1</v>
      </c>
      <c r="I22" s="178">
        <v>0</v>
      </c>
      <c r="J22" s="178">
        <v>0</v>
      </c>
      <c r="K22" s="223"/>
      <c r="L22" s="223"/>
      <c r="M22" s="223"/>
    </row>
    <row r="23" spans="1:13" ht="31.5">
      <c r="A23" s="235"/>
      <c r="B23" s="235"/>
      <c r="C23" s="235"/>
      <c r="D23" s="235"/>
      <c r="E23" s="29" t="s">
        <v>203</v>
      </c>
      <c r="F23" s="168" t="s">
        <v>327</v>
      </c>
      <c r="G23" s="168" t="s">
        <v>327</v>
      </c>
      <c r="H23" s="128" t="s">
        <v>218</v>
      </c>
      <c r="I23" s="168" t="s">
        <v>327</v>
      </c>
      <c r="J23" s="168" t="s">
        <v>327</v>
      </c>
      <c r="K23" s="168" t="s">
        <v>327</v>
      </c>
      <c r="L23" s="168" t="s">
        <v>327</v>
      </c>
      <c r="M23" s="168" t="s">
        <v>327</v>
      </c>
    </row>
    <row r="24" spans="1:13" ht="31.5">
      <c r="A24" s="235"/>
      <c r="B24" s="235"/>
      <c r="C24" s="235"/>
      <c r="D24" s="235"/>
      <c r="E24" s="32" t="s">
        <v>194</v>
      </c>
      <c r="F24" s="168" t="s">
        <v>327</v>
      </c>
      <c r="G24" s="168" t="s">
        <v>327</v>
      </c>
      <c r="H24" s="86" t="s">
        <v>213</v>
      </c>
      <c r="I24" s="168" t="s">
        <v>327</v>
      </c>
      <c r="J24" s="168" t="s">
        <v>327</v>
      </c>
      <c r="K24" s="168" t="s">
        <v>327</v>
      </c>
      <c r="L24" s="168" t="s">
        <v>327</v>
      </c>
      <c r="M24" s="168" t="s">
        <v>327</v>
      </c>
    </row>
    <row r="25" spans="1:13" ht="31.5">
      <c r="A25" s="235"/>
      <c r="B25" s="235"/>
      <c r="C25" s="235"/>
      <c r="D25" s="235"/>
      <c r="E25" s="32" t="s">
        <v>214</v>
      </c>
      <c r="F25" s="168" t="s">
        <v>327</v>
      </c>
      <c r="G25" s="168" t="s">
        <v>327</v>
      </c>
      <c r="H25" s="129" t="s">
        <v>309</v>
      </c>
      <c r="I25" s="168" t="s">
        <v>327</v>
      </c>
      <c r="J25" s="168" t="s">
        <v>327</v>
      </c>
      <c r="K25" s="168" t="s">
        <v>327</v>
      </c>
      <c r="L25" s="168" t="s">
        <v>327</v>
      </c>
      <c r="M25" s="168" t="s">
        <v>327</v>
      </c>
    </row>
    <row r="26" spans="1:13" ht="31.5">
      <c r="A26" s="235"/>
      <c r="B26" s="235"/>
      <c r="C26" s="235"/>
      <c r="D26" s="235"/>
      <c r="E26" s="29" t="s">
        <v>210</v>
      </c>
      <c r="F26" s="168" t="s">
        <v>327</v>
      </c>
      <c r="G26" s="168" t="s">
        <v>327</v>
      </c>
      <c r="H26" s="168" t="s">
        <v>327</v>
      </c>
      <c r="I26" s="168" t="s">
        <v>327</v>
      </c>
      <c r="J26" s="72" t="s">
        <v>199</v>
      </c>
      <c r="K26" s="168" t="s">
        <v>327</v>
      </c>
      <c r="L26" s="168" t="s">
        <v>327</v>
      </c>
      <c r="M26" s="168" t="s">
        <v>327</v>
      </c>
    </row>
    <row r="27" spans="1:13">
      <c r="A27" s="235"/>
      <c r="B27" s="235"/>
      <c r="C27" s="235"/>
      <c r="D27" s="235"/>
      <c r="E27" s="32" t="s">
        <v>212</v>
      </c>
      <c r="F27" s="168" t="s">
        <v>327</v>
      </c>
      <c r="G27" s="168" t="s">
        <v>327</v>
      </c>
      <c r="H27" s="168" t="s">
        <v>327</v>
      </c>
      <c r="I27" s="168" t="s">
        <v>327</v>
      </c>
      <c r="J27" s="86" t="s">
        <v>213</v>
      </c>
      <c r="K27" s="168" t="s">
        <v>327</v>
      </c>
      <c r="L27" s="168" t="s">
        <v>327</v>
      </c>
      <c r="M27" s="168" t="s">
        <v>327</v>
      </c>
    </row>
    <row r="28" spans="1:13">
      <c r="A28" s="236"/>
      <c r="B28" s="236"/>
      <c r="C28" s="236"/>
      <c r="D28" s="236"/>
      <c r="E28" s="32" t="s">
        <v>211</v>
      </c>
      <c r="F28" s="168" t="s">
        <v>327</v>
      </c>
      <c r="G28" s="168" t="s">
        <v>327</v>
      </c>
      <c r="H28" s="168" t="s">
        <v>327</v>
      </c>
      <c r="I28" s="168" t="s">
        <v>327</v>
      </c>
      <c r="J28" s="72" t="s">
        <v>201</v>
      </c>
      <c r="K28" s="168" t="s">
        <v>327</v>
      </c>
      <c r="L28" s="168" t="s">
        <v>327</v>
      </c>
      <c r="M28" s="168" t="s">
        <v>327</v>
      </c>
    </row>
    <row r="29" spans="1:13" ht="23.25" customHeight="1">
      <c r="A29" s="216" t="s">
        <v>45</v>
      </c>
      <c r="B29" s="216" t="s">
        <v>40</v>
      </c>
      <c r="C29" s="216" t="s">
        <v>189</v>
      </c>
      <c r="D29" s="216" t="s">
        <v>327</v>
      </c>
      <c r="E29" s="224" t="s">
        <v>337</v>
      </c>
      <c r="F29" s="141" t="s">
        <v>37</v>
      </c>
      <c r="G29" s="143" t="s">
        <v>6</v>
      </c>
      <c r="H29" s="141" t="s">
        <v>59</v>
      </c>
      <c r="I29" s="146">
        <v>0</v>
      </c>
      <c r="J29" s="146">
        <v>0</v>
      </c>
      <c r="K29" s="218">
        <f>K31</f>
        <v>600</v>
      </c>
      <c r="L29" s="218">
        <f t="shared" ref="L29:M29" si="2">L31</f>
        <v>38408</v>
      </c>
      <c r="M29" s="218">
        <f t="shared" si="2"/>
        <v>9180.9</v>
      </c>
    </row>
    <row r="30" spans="1:13" ht="54.75" customHeight="1">
      <c r="A30" s="217"/>
      <c r="B30" s="217"/>
      <c r="C30" s="217"/>
      <c r="D30" s="217"/>
      <c r="E30" s="225"/>
      <c r="F30" s="147" t="s">
        <v>321</v>
      </c>
      <c r="G30" s="143" t="s">
        <v>6</v>
      </c>
      <c r="H30" s="141" t="s">
        <v>59</v>
      </c>
      <c r="I30" s="146">
        <v>1</v>
      </c>
      <c r="J30" s="146">
        <v>1</v>
      </c>
      <c r="K30" s="219"/>
      <c r="L30" s="219"/>
      <c r="M30" s="219"/>
    </row>
    <row r="31" spans="1:13" ht="33" customHeight="1">
      <c r="A31" s="252" t="s">
        <v>45</v>
      </c>
      <c r="B31" s="252" t="s">
        <v>40</v>
      </c>
      <c r="C31" s="252" t="s">
        <v>189</v>
      </c>
      <c r="D31" s="252" t="s">
        <v>318</v>
      </c>
      <c r="E31" s="41" t="s">
        <v>320</v>
      </c>
      <c r="F31" s="39" t="s">
        <v>37</v>
      </c>
      <c r="G31" s="39" t="s">
        <v>6</v>
      </c>
      <c r="H31" s="39">
        <v>0</v>
      </c>
      <c r="I31" s="83">
        <v>0</v>
      </c>
      <c r="J31" s="83">
        <v>0</v>
      </c>
      <c r="K31" s="8">
        <v>600</v>
      </c>
      <c r="L31" s="8">
        <f>39008-600</f>
        <v>38408</v>
      </c>
      <c r="M31" s="8">
        <v>9180.9</v>
      </c>
    </row>
    <row r="32" spans="1:13" ht="33" customHeight="1">
      <c r="A32" s="253"/>
      <c r="B32" s="253"/>
      <c r="C32" s="253"/>
      <c r="D32" s="253"/>
      <c r="E32" s="41" t="s">
        <v>407</v>
      </c>
      <c r="F32" s="39" t="s">
        <v>37</v>
      </c>
      <c r="G32" s="39" t="s">
        <v>6</v>
      </c>
      <c r="H32" s="39" t="s">
        <v>201</v>
      </c>
      <c r="I32" s="83" t="s">
        <v>5</v>
      </c>
      <c r="J32" s="83" t="s">
        <v>5</v>
      </c>
      <c r="K32" s="8" t="s">
        <v>5</v>
      </c>
      <c r="L32" s="8" t="s">
        <v>5</v>
      </c>
      <c r="M32" s="8" t="s">
        <v>5</v>
      </c>
    </row>
    <row r="33" spans="1:13" ht="31.5">
      <c r="A33" s="253"/>
      <c r="B33" s="253"/>
      <c r="C33" s="253"/>
      <c r="D33" s="253"/>
      <c r="E33" s="41" t="s">
        <v>241</v>
      </c>
      <c r="F33" s="168" t="s">
        <v>327</v>
      </c>
      <c r="G33" s="168" t="s">
        <v>327</v>
      </c>
      <c r="H33" s="168" t="s">
        <v>327</v>
      </c>
      <c r="I33" s="101" t="s">
        <v>199</v>
      </c>
      <c r="J33" s="168" t="s">
        <v>327</v>
      </c>
      <c r="K33" s="168" t="s">
        <v>327</v>
      </c>
      <c r="L33" s="168" t="s">
        <v>327</v>
      </c>
      <c r="M33" s="168" t="s">
        <v>327</v>
      </c>
    </row>
    <row r="34" spans="1:13" ht="31.5">
      <c r="A34" s="253"/>
      <c r="B34" s="253"/>
      <c r="C34" s="253"/>
      <c r="D34" s="253"/>
      <c r="E34" s="51" t="s">
        <v>203</v>
      </c>
      <c r="F34" s="168" t="s">
        <v>327</v>
      </c>
      <c r="G34" s="168" t="s">
        <v>327</v>
      </c>
      <c r="H34" s="168" t="s">
        <v>327</v>
      </c>
      <c r="I34" s="101" t="s">
        <v>242</v>
      </c>
      <c r="J34" s="168" t="s">
        <v>327</v>
      </c>
      <c r="K34" s="168" t="s">
        <v>327</v>
      </c>
      <c r="L34" s="168" t="s">
        <v>327</v>
      </c>
      <c r="M34" s="168" t="s">
        <v>327</v>
      </c>
    </row>
    <row r="35" spans="1:13" ht="30" customHeight="1">
      <c r="A35" s="253"/>
      <c r="B35" s="253"/>
      <c r="C35" s="253"/>
      <c r="D35" s="253"/>
      <c r="E35" s="42" t="s">
        <v>193</v>
      </c>
      <c r="F35" s="168" t="s">
        <v>327</v>
      </c>
      <c r="G35" s="168" t="s">
        <v>327</v>
      </c>
      <c r="H35" s="168" t="s">
        <v>327</v>
      </c>
      <c r="I35" s="98" t="s">
        <v>200</v>
      </c>
      <c r="J35" s="168" t="s">
        <v>327</v>
      </c>
      <c r="K35" s="168" t="s">
        <v>327</v>
      </c>
      <c r="L35" s="168" t="s">
        <v>327</v>
      </c>
      <c r="M35" s="168" t="s">
        <v>327</v>
      </c>
    </row>
    <row r="36" spans="1:13" ht="36" customHeight="1">
      <c r="A36" s="254"/>
      <c r="B36" s="254"/>
      <c r="C36" s="254"/>
      <c r="D36" s="254"/>
      <c r="E36" s="13" t="s">
        <v>214</v>
      </c>
      <c r="F36" s="168" t="s">
        <v>327</v>
      </c>
      <c r="G36" s="168" t="s">
        <v>327</v>
      </c>
      <c r="H36" s="168" t="s">
        <v>327</v>
      </c>
      <c r="I36" s="168" t="s">
        <v>327</v>
      </c>
      <c r="J36" s="83" t="s">
        <v>213</v>
      </c>
      <c r="K36" s="168" t="s">
        <v>327</v>
      </c>
      <c r="L36" s="168" t="s">
        <v>327</v>
      </c>
      <c r="M36" s="168" t="s">
        <v>327</v>
      </c>
    </row>
    <row r="37" spans="1:13" ht="31.5">
      <c r="A37" s="141" t="s">
        <v>45</v>
      </c>
      <c r="B37" s="141" t="s">
        <v>40</v>
      </c>
      <c r="C37" s="141" t="s">
        <v>192</v>
      </c>
      <c r="D37" s="141" t="s">
        <v>327</v>
      </c>
      <c r="E37" s="142" t="s">
        <v>191</v>
      </c>
      <c r="F37" s="141" t="s">
        <v>162</v>
      </c>
      <c r="G37" s="143" t="s">
        <v>6</v>
      </c>
      <c r="H37" s="141" t="s">
        <v>45</v>
      </c>
      <c r="I37" s="146">
        <v>1</v>
      </c>
      <c r="J37" s="146">
        <v>1</v>
      </c>
      <c r="K37" s="145">
        <f>K38+K42+K45+K48+K53+K57</f>
        <v>22396.05</v>
      </c>
      <c r="L37" s="145">
        <f>L38+L42+L45+L48+L53</f>
        <v>22028.37</v>
      </c>
      <c r="M37" s="145">
        <f>M38+M42+M45+M48+M53</f>
        <v>23790</v>
      </c>
    </row>
    <row r="38" spans="1:13" ht="66" customHeight="1">
      <c r="A38" s="234" t="s">
        <v>45</v>
      </c>
      <c r="B38" s="234" t="s">
        <v>40</v>
      </c>
      <c r="C38" s="234" t="s">
        <v>192</v>
      </c>
      <c r="D38" s="234" t="s">
        <v>65</v>
      </c>
      <c r="E38" s="179" t="s">
        <v>322</v>
      </c>
      <c r="F38" s="180" t="s">
        <v>37</v>
      </c>
      <c r="G38" s="180" t="s">
        <v>6</v>
      </c>
      <c r="H38" s="180">
        <v>1</v>
      </c>
      <c r="I38" s="181">
        <v>0</v>
      </c>
      <c r="J38" s="181">
        <v>0</v>
      </c>
      <c r="K38" s="177">
        <f>13999.99+0.01</f>
        <v>14000</v>
      </c>
      <c r="L38" s="177">
        <v>0</v>
      </c>
      <c r="M38" s="177">
        <v>0</v>
      </c>
    </row>
    <row r="39" spans="1:13" ht="31.5">
      <c r="A39" s="235"/>
      <c r="B39" s="235"/>
      <c r="C39" s="235"/>
      <c r="D39" s="235"/>
      <c r="E39" s="29" t="s">
        <v>210</v>
      </c>
      <c r="F39" s="168" t="s">
        <v>327</v>
      </c>
      <c r="G39" s="168" t="s">
        <v>327</v>
      </c>
      <c r="H39" s="103" t="s">
        <v>199</v>
      </c>
      <c r="I39" s="168" t="s">
        <v>327</v>
      </c>
      <c r="J39" s="168" t="s">
        <v>327</v>
      </c>
      <c r="K39" s="168" t="s">
        <v>327</v>
      </c>
      <c r="L39" s="168" t="s">
        <v>327</v>
      </c>
      <c r="M39" s="168" t="s">
        <v>327</v>
      </c>
    </row>
    <row r="40" spans="1:13" ht="31.5">
      <c r="A40" s="235"/>
      <c r="B40" s="235"/>
      <c r="C40" s="235"/>
      <c r="D40" s="235"/>
      <c r="E40" s="32" t="s">
        <v>221</v>
      </c>
      <c r="F40" s="168" t="s">
        <v>327</v>
      </c>
      <c r="G40" s="168" t="s">
        <v>327</v>
      </c>
      <c r="H40" s="86" t="s">
        <v>216</v>
      </c>
      <c r="I40" s="168" t="s">
        <v>327</v>
      </c>
      <c r="J40" s="168" t="s">
        <v>327</v>
      </c>
      <c r="K40" s="168" t="s">
        <v>327</v>
      </c>
      <c r="L40" s="168" t="s">
        <v>327</v>
      </c>
      <c r="M40" s="168" t="s">
        <v>327</v>
      </c>
    </row>
    <row r="41" spans="1:13">
      <c r="A41" s="236"/>
      <c r="B41" s="236"/>
      <c r="C41" s="236"/>
      <c r="D41" s="236"/>
      <c r="E41" s="1" t="s">
        <v>211</v>
      </c>
      <c r="F41" s="168" t="s">
        <v>327</v>
      </c>
      <c r="G41" s="168" t="s">
        <v>327</v>
      </c>
      <c r="H41" s="86" t="s">
        <v>217</v>
      </c>
      <c r="I41" s="168" t="s">
        <v>327</v>
      </c>
      <c r="J41" s="168" t="s">
        <v>327</v>
      </c>
      <c r="K41" s="168" t="s">
        <v>327</v>
      </c>
      <c r="L41" s="168" t="s">
        <v>327</v>
      </c>
      <c r="M41" s="168" t="s">
        <v>327</v>
      </c>
    </row>
    <row r="42" spans="1:13" ht="98.25" customHeight="1">
      <c r="A42" s="234" t="s">
        <v>45</v>
      </c>
      <c r="B42" s="234" t="s">
        <v>40</v>
      </c>
      <c r="C42" s="234" t="s">
        <v>192</v>
      </c>
      <c r="D42" s="234" t="s">
        <v>65</v>
      </c>
      <c r="E42" s="179" t="s">
        <v>323</v>
      </c>
      <c r="F42" s="180" t="s">
        <v>37</v>
      </c>
      <c r="G42" s="180" t="s">
        <v>6</v>
      </c>
      <c r="H42" s="180">
        <v>1</v>
      </c>
      <c r="I42" s="181">
        <v>0</v>
      </c>
      <c r="J42" s="181">
        <v>0</v>
      </c>
      <c r="K42" s="177">
        <v>1422</v>
      </c>
      <c r="L42" s="177">
        <v>0</v>
      </c>
      <c r="M42" s="177">
        <v>0</v>
      </c>
    </row>
    <row r="43" spans="1:13" ht="47.25">
      <c r="A43" s="235"/>
      <c r="B43" s="235"/>
      <c r="C43" s="235"/>
      <c r="D43" s="235"/>
      <c r="E43" s="29" t="s">
        <v>267</v>
      </c>
      <c r="F43" s="168" t="s">
        <v>327</v>
      </c>
      <c r="G43" s="168" t="s">
        <v>327</v>
      </c>
      <c r="H43" s="14" t="s">
        <v>218</v>
      </c>
      <c r="I43" s="168" t="s">
        <v>327</v>
      </c>
      <c r="J43" s="168" t="s">
        <v>327</v>
      </c>
      <c r="K43" s="168" t="s">
        <v>327</v>
      </c>
      <c r="L43" s="168" t="s">
        <v>327</v>
      </c>
      <c r="M43" s="168" t="s">
        <v>327</v>
      </c>
    </row>
    <row r="44" spans="1:13">
      <c r="A44" s="236"/>
      <c r="B44" s="236"/>
      <c r="C44" s="236"/>
      <c r="D44" s="236"/>
      <c r="E44" s="29" t="s">
        <v>219</v>
      </c>
      <c r="F44" s="168" t="s">
        <v>327</v>
      </c>
      <c r="G44" s="168" t="s">
        <v>327</v>
      </c>
      <c r="H44" s="135" t="s">
        <v>201</v>
      </c>
      <c r="I44" s="168" t="s">
        <v>327</v>
      </c>
      <c r="J44" s="168" t="s">
        <v>327</v>
      </c>
      <c r="K44" s="168" t="s">
        <v>327</v>
      </c>
      <c r="L44" s="168" t="s">
        <v>327</v>
      </c>
      <c r="M44" s="168" t="s">
        <v>327</v>
      </c>
    </row>
    <row r="45" spans="1:13" ht="47.25">
      <c r="A45" s="234" t="s">
        <v>45</v>
      </c>
      <c r="B45" s="234" t="s">
        <v>40</v>
      </c>
      <c r="C45" s="234" t="s">
        <v>192</v>
      </c>
      <c r="D45" s="234" t="s">
        <v>65</v>
      </c>
      <c r="E45" s="179" t="s">
        <v>324</v>
      </c>
      <c r="F45" s="180" t="s">
        <v>37</v>
      </c>
      <c r="G45" s="180" t="s">
        <v>6</v>
      </c>
      <c r="H45" s="180">
        <v>0</v>
      </c>
      <c r="I45" s="181">
        <v>1</v>
      </c>
      <c r="J45" s="181">
        <v>0</v>
      </c>
      <c r="K45" s="177">
        <v>0</v>
      </c>
      <c r="L45" s="177">
        <v>22028.37</v>
      </c>
      <c r="M45" s="177">
        <v>0</v>
      </c>
    </row>
    <row r="46" spans="1:13" ht="31.5">
      <c r="A46" s="235"/>
      <c r="B46" s="235"/>
      <c r="C46" s="235"/>
      <c r="D46" s="235"/>
      <c r="E46" s="29" t="s">
        <v>210</v>
      </c>
      <c r="F46" s="168" t="s">
        <v>327</v>
      </c>
      <c r="G46" s="168" t="s">
        <v>327</v>
      </c>
      <c r="H46" s="168" t="s">
        <v>327</v>
      </c>
      <c r="I46" s="108" t="s">
        <v>199</v>
      </c>
      <c r="J46" s="168" t="s">
        <v>327</v>
      </c>
      <c r="K46" s="168" t="s">
        <v>327</v>
      </c>
      <c r="L46" s="168" t="s">
        <v>327</v>
      </c>
      <c r="M46" s="168" t="s">
        <v>327</v>
      </c>
    </row>
    <row r="47" spans="1:13" ht="31.5">
      <c r="A47" s="236"/>
      <c r="B47" s="236"/>
      <c r="C47" s="236"/>
      <c r="D47" s="236"/>
      <c r="E47" s="32" t="s">
        <v>221</v>
      </c>
      <c r="F47" s="168" t="s">
        <v>327</v>
      </c>
      <c r="G47" s="168" t="s">
        <v>327</v>
      </c>
      <c r="H47" s="168" t="s">
        <v>327</v>
      </c>
      <c r="I47" s="87" t="s">
        <v>200</v>
      </c>
      <c r="J47" s="168" t="s">
        <v>327</v>
      </c>
      <c r="K47" s="168" t="s">
        <v>327</v>
      </c>
      <c r="L47" s="168" t="s">
        <v>327</v>
      </c>
      <c r="M47" s="168" t="s">
        <v>327</v>
      </c>
    </row>
    <row r="48" spans="1:13" ht="78.75">
      <c r="A48" s="234" t="s">
        <v>45</v>
      </c>
      <c r="B48" s="234" t="s">
        <v>40</v>
      </c>
      <c r="C48" s="234" t="s">
        <v>317</v>
      </c>
      <c r="D48" s="234" t="s">
        <v>65</v>
      </c>
      <c r="E48" s="179" t="s">
        <v>325</v>
      </c>
      <c r="F48" s="180" t="s">
        <v>37</v>
      </c>
      <c r="G48" s="180" t="s">
        <v>6</v>
      </c>
      <c r="H48" s="180">
        <v>0</v>
      </c>
      <c r="I48" s="181">
        <v>0</v>
      </c>
      <c r="J48" s="181">
        <v>1</v>
      </c>
      <c r="K48" s="177">
        <v>0</v>
      </c>
      <c r="L48" s="177">
        <v>0</v>
      </c>
      <c r="M48" s="177">
        <v>23790</v>
      </c>
    </row>
    <row r="49" spans="1:16" ht="31.5">
      <c r="A49" s="235"/>
      <c r="B49" s="235"/>
      <c r="C49" s="235"/>
      <c r="D49" s="235"/>
      <c r="E49" s="81" t="s">
        <v>203</v>
      </c>
      <c r="F49" s="168" t="s">
        <v>327</v>
      </c>
      <c r="G49" s="168" t="s">
        <v>327</v>
      </c>
      <c r="H49" s="168" t="s">
        <v>327</v>
      </c>
      <c r="I49" s="168" t="s">
        <v>327</v>
      </c>
      <c r="J49" s="87" t="s">
        <v>215</v>
      </c>
      <c r="K49" s="168" t="s">
        <v>327</v>
      </c>
      <c r="L49" s="168" t="s">
        <v>327</v>
      </c>
      <c r="M49" s="168" t="s">
        <v>327</v>
      </c>
    </row>
    <row r="50" spans="1:16" ht="31.5">
      <c r="A50" s="235"/>
      <c r="B50" s="235"/>
      <c r="C50" s="235"/>
      <c r="D50" s="235"/>
      <c r="E50" s="32" t="s">
        <v>193</v>
      </c>
      <c r="F50" s="168" t="s">
        <v>327</v>
      </c>
      <c r="G50" s="168" t="s">
        <v>327</v>
      </c>
      <c r="H50" s="168" t="s">
        <v>327</v>
      </c>
      <c r="I50" s="168" t="s">
        <v>327</v>
      </c>
      <c r="J50" s="87" t="s">
        <v>220</v>
      </c>
      <c r="K50" s="168" t="s">
        <v>327</v>
      </c>
      <c r="L50" s="168" t="s">
        <v>327</v>
      </c>
      <c r="M50" s="168" t="s">
        <v>327</v>
      </c>
    </row>
    <row r="51" spans="1:16" ht="31.5">
      <c r="A51" s="235"/>
      <c r="B51" s="235"/>
      <c r="C51" s="235"/>
      <c r="D51" s="235"/>
      <c r="E51" s="29" t="s">
        <v>210</v>
      </c>
      <c r="F51" s="168" t="s">
        <v>327</v>
      </c>
      <c r="G51" s="168" t="s">
        <v>327</v>
      </c>
      <c r="H51" s="168" t="s">
        <v>327</v>
      </c>
      <c r="I51" s="168" t="s">
        <v>327</v>
      </c>
      <c r="J51" s="87" t="s">
        <v>213</v>
      </c>
      <c r="K51" s="168" t="s">
        <v>327</v>
      </c>
      <c r="L51" s="168" t="s">
        <v>327</v>
      </c>
      <c r="M51" s="168" t="s">
        <v>327</v>
      </c>
    </row>
    <row r="52" spans="1:16" ht="31.5">
      <c r="A52" s="236"/>
      <c r="B52" s="236"/>
      <c r="C52" s="236"/>
      <c r="D52" s="236"/>
      <c r="E52" s="32" t="s">
        <v>221</v>
      </c>
      <c r="F52" s="168" t="s">
        <v>327</v>
      </c>
      <c r="G52" s="168" t="s">
        <v>327</v>
      </c>
      <c r="H52" s="168" t="s">
        <v>327</v>
      </c>
      <c r="I52" s="168" t="s">
        <v>327</v>
      </c>
      <c r="J52" s="87" t="s">
        <v>200</v>
      </c>
      <c r="K52" s="168" t="s">
        <v>327</v>
      </c>
      <c r="L52" s="168" t="s">
        <v>327</v>
      </c>
      <c r="M52" s="168" t="s">
        <v>327</v>
      </c>
    </row>
    <row r="53" spans="1:16" ht="85.5" customHeight="1">
      <c r="A53" s="234" t="s">
        <v>45</v>
      </c>
      <c r="B53" s="234" t="s">
        <v>40</v>
      </c>
      <c r="C53" s="234" t="s">
        <v>192</v>
      </c>
      <c r="D53" s="234" t="s">
        <v>65</v>
      </c>
      <c r="E53" s="179" t="s">
        <v>326</v>
      </c>
      <c r="F53" s="180" t="s">
        <v>37</v>
      </c>
      <c r="G53" s="180" t="s">
        <v>6</v>
      </c>
      <c r="H53" s="181">
        <v>1</v>
      </c>
      <c r="I53" s="181">
        <v>0</v>
      </c>
      <c r="J53" s="181">
        <v>0</v>
      </c>
      <c r="K53" s="177">
        <v>1499</v>
      </c>
      <c r="L53" s="177">
        <v>0</v>
      </c>
      <c r="M53" s="177">
        <v>0</v>
      </c>
      <c r="N53" s="220"/>
      <c r="O53" s="221"/>
      <c r="P53" s="221"/>
    </row>
    <row r="54" spans="1:16" ht="31.5">
      <c r="A54" s="235"/>
      <c r="B54" s="235"/>
      <c r="C54" s="235"/>
      <c r="D54" s="235"/>
      <c r="E54" s="81" t="s">
        <v>203</v>
      </c>
      <c r="F54" s="168" t="s">
        <v>327</v>
      </c>
      <c r="G54" s="168" t="s">
        <v>327</v>
      </c>
      <c r="H54" s="164" t="s">
        <v>218</v>
      </c>
      <c r="I54" s="168" t="s">
        <v>327</v>
      </c>
      <c r="J54" s="4" t="s">
        <v>5</v>
      </c>
      <c r="K54" s="168" t="s">
        <v>327</v>
      </c>
      <c r="L54" s="168" t="s">
        <v>327</v>
      </c>
      <c r="M54" s="168" t="s">
        <v>327</v>
      </c>
    </row>
    <row r="55" spans="1:16" ht="31.5">
      <c r="A55" s="235"/>
      <c r="B55" s="235"/>
      <c r="C55" s="235"/>
      <c r="D55" s="235"/>
      <c r="E55" s="32" t="s">
        <v>193</v>
      </c>
      <c r="F55" s="168" t="s">
        <v>327</v>
      </c>
      <c r="G55" s="168" t="s">
        <v>327</v>
      </c>
      <c r="H55" s="164" t="s">
        <v>213</v>
      </c>
      <c r="I55" s="168" t="s">
        <v>327</v>
      </c>
      <c r="J55" s="4" t="s">
        <v>5</v>
      </c>
      <c r="K55" s="168" t="s">
        <v>327</v>
      </c>
      <c r="L55" s="168" t="s">
        <v>327</v>
      </c>
      <c r="M55" s="168" t="s">
        <v>327</v>
      </c>
    </row>
    <row r="56" spans="1:16" ht="31.5">
      <c r="A56" s="236"/>
      <c r="B56" s="236"/>
      <c r="C56" s="236"/>
      <c r="D56" s="236"/>
      <c r="E56" s="29" t="s">
        <v>214</v>
      </c>
      <c r="F56" s="168" t="s">
        <v>327</v>
      </c>
      <c r="G56" s="168" t="s">
        <v>327</v>
      </c>
      <c r="H56" s="164" t="s">
        <v>201</v>
      </c>
      <c r="I56" s="168" t="s">
        <v>327</v>
      </c>
      <c r="J56" s="4" t="s">
        <v>5</v>
      </c>
      <c r="K56" s="168" t="s">
        <v>327</v>
      </c>
      <c r="L56" s="168" t="s">
        <v>327</v>
      </c>
      <c r="M56" s="168" t="s">
        <v>327</v>
      </c>
    </row>
    <row r="57" spans="1:16" ht="63">
      <c r="A57" s="234" t="s">
        <v>45</v>
      </c>
      <c r="B57" s="234" t="s">
        <v>40</v>
      </c>
      <c r="C57" s="234" t="s">
        <v>192</v>
      </c>
      <c r="D57" s="234" t="s">
        <v>65</v>
      </c>
      <c r="E57" s="179" t="s">
        <v>338</v>
      </c>
      <c r="F57" s="180" t="s">
        <v>37</v>
      </c>
      <c r="G57" s="180" t="s">
        <v>6</v>
      </c>
      <c r="H57" s="181">
        <v>1</v>
      </c>
      <c r="I57" s="181">
        <v>0</v>
      </c>
      <c r="J57" s="181">
        <v>0</v>
      </c>
      <c r="K57" s="177">
        <v>5475.05</v>
      </c>
      <c r="L57" s="177">
        <v>0</v>
      </c>
      <c r="M57" s="177">
        <v>0</v>
      </c>
    </row>
    <row r="58" spans="1:16">
      <c r="A58" s="235"/>
      <c r="B58" s="235"/>
      <c r="C58" s="235"/>
      <c r="D58" s="235"/>
      <c r="E58" s="81" t="s">
        <v>339</v>
      </c>
      <c r="F58" s="168" t="s">
        <v>327</v>
      </c>
      <c r="G58" s="168" t="s">
        <v>327</v>
      </c>
      <c r="H58" s="192" t="s">
        <v>220</v>
      </c>
      <c r="I58" s="168" t="s">
        <v>327</v>
      </c>
      <c r="J58" s="4" t="s">
        <v>5</v>
      </c>
      <c r="K58" s="168" t="s">
        <v>327</v>
      </c>
      <c r="L58" s="168" t="s">
        <v>327</v>
      </c>
      <c r="M58" s="168" t="s">
        <v>327</v>
      </c>
    </row>
    <row r="59" spans="1:16" ht="31.5">
      <c r="A59" s="235"/>
      <c r="B59" s="235"/>
      <c r="C59" s="235"/>
      <c r="D59" s="235"/>
      <c r="E59" s="29" t="s">
        <v>210</v>
      </c>
      <c r="F59" s="168" t="s">
        <v>327</v>
      </c>
      <c r="G59" s="168" t="s">
        <v>327</v>
      </c>
      <c r="H59" s="192" t="s">
        <v>340</v>
      </c>
      <c r="I59" s="168" t="s">
        <v>327</v>
      </c>
      <c r="J59" s="4" t="s">
        <v>5</v>
      </c>
      <c r="K59" s="168" t="s">
        <v>327</v>
      </c>
      <c r="L59" s="168" t="s">
        <v>327</v>
      </c>
      <c r="M59" s="168" t="s">
        <v>327</v>
      </c>
    </row>
    <row r="60" spans="1:16">
      <c r="A60" s="236"/>
      <c r="B60" s="236"/>
      <c r="C60" s="236"/>
      <c r="D60" s="236"/>
      <c r="E60" s="32" t="s">
        <v>341</v>
      </c>
      <c r="F60" s="168" t="s">
        <v>327</v>
      </c>
      <c r="G60" s="168" t="s">
        <v>327</v>
      </c>
      <c r="H60" s="192" t="s">
        <v>201</v>
      </c>
      <c r="I60" s="168" t="s">
        <v>327</v>
      </c>
      <c r="J60" s="4" t="s">
        <v>5</v>
      </c>
      <c r="K60" s="168" t="s">
        <v>327</v>
      </c>
      <c r="L60" s="168" t="s">
        <v>327</v>
      </c>
      <c r="M60" s="168" t="s">
        <v>327</v>
      </c>
    </row>
    <row r="61" spans="1:16" ht="31.5">
      <c r="A61" s="141" t="s">
        <v>45</v>
      </c>
      <c r="B61" s="141" t="s">
        <v>40</v>
      </c>
      <c r="C61" s="141" t="s">
        <v>402</v>
      </c>
      <c r="D61" s="141" t="s">
        <v>327</v>
      </c>
      <c r="E61" s="142" t="s">
        <v>403</v>
      </c>
      <c r="F61" s="141" t="s">
        <v>162</v>
      </c>
      <c r="G61" s="143" t="s">
        <v>6</v>
      </c>
      <c r="H61" s="141" t="s">
        <v>59</v>
      </c>
      <c r="I61" s="146">
        <v>1</v>
      </c>
      <c r="J61" s="146">
        <v>0</v>
      </c>
      <c r="K61" s="145">
        <v>0</v>
      </c>
      <c r="L61" s="145">
        <f>L62</f>
        <v>56965.73</v>
      </c>
      <c r="M61" s="145">
        <f>M62+M66+M69+M72+M77</f>
        <v>0</v>
      </c>
    </row>
    <row r="62" spans="1:16" ht="126">
      <c r="A62" s="234" t="s">
        <v>45</v>
      </c>
      <c r="B62" s="234" t="s">
        <v>40</v>
      </c>
      <c r="C62" s="234" t="s">
        <v>192</v>
      </c>
      <c r="D62" s="234" t="s">
        <v>65</v>
      </c>
      <c r="E62" s="179" t="s">
        <v>404</v>
      </c>
      <c r="F62" s="180" t="s">
        <v>37</v>
      </c>
      <c r="G62" s="180" t="s">
        <v>6</v>
      </c>
      <c r="H62" s="181">
        <v>0</v>
      </c>
      <c r="I62" s="181">
        <v>1</v>
      </c>
      <c r="J62" s="181">
        <v>0</v>
      </c>
      <c r="K62" s="177">
        <v>0</v>
      </c>
      <c r="L62" s="177">
        <v>56965.73</v>
      </c>
      <c r="M62" s="177">
        <v>0</v>
      </c>
    </row>
    <row r="63" spans="1:16">
      <c r="A63" s="235"/>
      <c r="B63" s="235"/>
      <c r="C63" s="235"/>
      <c r="D63" s="235"/>
      <c r="E63" s="81" t="s">
        <v>339</v>
      </c>
      <c r="F63" s="168" t="s">
        <v>327</v>
      </c>
      <c r="G63" s="168" t="s">
        <v>327</v>
      </c>
      <c r="H63" s="17" t="s">
        <v>5</v>
      </c>
      <c r="I63" s="211" t="s">
        <v>408</v>
      </c>
      <c r="J63" s="4" t="s">
        <v>5</v>
      </c>
      <c r="K63" s="168" t="s">
        <v>327</v>
      </c>
      <c r="L63" s="168" t="s">
        <v>327</v>
      </c>
      <c r="M63" s="168" t="s">
        <v>327</v>
      </c>
    </row>
    <row r="64" spans="1:16" ht="31.5">
      <c r="A64" s="235"/>
      <c r="B64" s="235"/>
      <c r="C64" s="235"/>
      <c r="D64" s="235"/>
      <c r="E64" s="29" t="s">
        <v>405</v>
      </c>
      <c r="F64" s="168" t="s">
        <v>327</v>
      </c>
      <c r="G64" s="168" t="s">
        <v>327</v>
      </c>
      <c r="H64" s="211" t="s">
        <v>5</v>
      </c>
      <c r="I64" s="211" t="s">
        <v>199</v>
      </c>
      <c r="J64" s="4" t="s">
        <v>5</v>
      </c>
      <c r="K64" s="168" t="s">
        <v>327</v>
      </c>
      <c r="L64" s="168" t="s">
        <v>327</v>
      </c>
      <c r="M64" s="168" t="s">
        <v>327</v>
      </c>
    </row>
    <row r="65" spans="1:13" ht="31.5">
      <c r="A65" s="236"/>
      <c r="B65" s="236"/>
      <c r="C65" s="236"/>
      <c r="D65" s="236"/>
      <c r="E65" s="32" t="s">
        <v>406</v>
      </c>
      <c r="F65" s="168" t="s">
        <v>327</v>
      </c>
      <c r="G65" s="168" t="s">
        <v>327</v>
      </c>
      <c r="H65" s="211" t="s">
        <v>5</v>
      </c>
      <c r="I65" s="211" t="s">
        <v>200</v>
      </c>
      <c r="J65" s="4" t="s">
        <v>5</v>
      </c>
      <c r="K65" s="168" t="s">
        <v>327</v>
      </c>
      <c r="L65" s="168" t="s">
        <v>327</v>
      </c>
      <c r="M65" s="168" t="s">
        <v>327</v>
      </c>
    </row>
    <row r="66" spans="1:13" ht="30.75" customHeight="1">
      <c r="A66" s="88"/>
      <c r="B66" s="88"/>
      <c r="C66" s="88"/>
      <c r="D66" s="88"/>
      <c r="E66" s="89"/>
      <c r="F66" s="113"/>
      <c r="G66" s="113"/>
      <c r="H66" s="114"/>
      <c r="I66" s="58"/>
      <c r="J66" s="88"/>
      <c r="K66" s="90"/>
      <c r="L66" s="90"/>
      <c r="M66" s="90"/>
    </row>
    <row r="67" spans="1:13">
      <c r="A67" s="226" t="s">
        <v>315</v>
      </c>
      <c r="B67" s="226"/>
      <c r="C67" s="226"/>
      <c r="D67" s="226"/>
      <c r="F67" s="1" t="s">
        <v>316</v>
      </c>
    </row>
    <row r="69" spans="1:13">
      <c r="A69" s="226" t="s">
        <v>19</v>
      </c>
      <c r="B69" s="226"/>
      <c r="C69" s="66"/>
      <c r="D69" s="1"/>
      <c r="E69" s="66" t="s">
        <v>20</v>
      </c>
    </row>
    <row r="70" spans="1:13">
      <c r="E70" s="1" t="s">
        <v>21</v>
      </c>
      <c r="F70" s="9"/>
      <c r="G70" s="9"/>
      <c r="H70" s="9"/>
    </row>
    <row r="72" spans="1:13">
      <c r="F72" s="9"/>
      <c r="G72" s="9"/>
      <c r="H72" s="9"/>
    </row>
    <row r="73" spans="1:13">
      <c r="F73" s="9"/>
      <c r="G73" s="9"/>
      <c r="H73" s="9"/>
    </row>
    <row r="74" spans="1:13">
      <c r="F74" s="9"/>
      <c r="G74" s="9"/>
      <c r="H74" s="9"/>
    </row>
    <row r="75" spans="1:13">
      <c r="F75" s="9"/>
      <c r="G75" s="9"/>
      <c r="H75" s="9"/>
    </row>
    <row r="76" spans="1:13">
      <c r="F76" s="9"/>
      <c r="G76" s="9"/>
      <c r="H76" s="9"/>
    </row>
    <row r="77" spans="1:13">
      <c r="F77" s="9"/>
      <c r="G77" s="9"/>
      <c r="H77" s="9"/>
    </row>
    <row r="78" spans="1:13">
      <c r="F78" s="9"/>
      <c r="G78" s="9"/>
      <c r="H78" s="9"/>
    </row>
    <row r="79" spans="1:13">
      <c r="F79" s="9"/>
      <c r="G79" s="9"/>
      <c r="H79" s="9"/>
    </row>
    <row r="80" spans="1:13">
      <c r="F80" s="9"/>
      <c r="G80" s="9"/>
      <c r="H80" s="9"/>
    </row>
    <row r="81" spans="6:8">
      <c r="F81" s="9"/>
      <c r="G81" s="9"/>
      <c r="H81" s="9"/>
    </row>
    <row r="82" spans="6:8">
      <c r="F82" s="9"/>
      <c r="G82" s="9"/>
      <c r="H82" s="9"/>
    </row>
    <row r="83" spans="6:8">
      <c r="F83" s="9"/>
      <c r="G83" s="9"/>
      <c r="H83" s="9"/>
    </row>
    <row r="84" spans="6:8">
      <c r="F84" s="9"/>
      <c r="G84" s="9"/>
      <c r="H84" s="9"/>
    </row>
    <row r="85" spans="6:8">
      <c r="F85" s="9"/>
      <c r="G85" s="9"/>
      <c r="H85" s="9"/>
    </row>
    <row r="86" spans="6:8">
      <c r="F86" s="9"/>
      <c r="G86" s="9"/>
      <c r="H86" s="9"/>
    </row>
  </sheetData>
  <mergeCells count="80">
    <mergeCell ref="A62:A65"/>
    <mergeCell ref="B62:B65"/>
    <mergeCell ref="C62:C65"/>
    <mergeCell ref="D62:D65"/>
    <mergeCell ref="A57:A60"/>
    <mergeCell ref="B57:B60"/>
    <mergeCell ref="C57:C60"/>
    <mergeCell ref="D57:D60"/>
    <mergeCell ref="A48:A52"/>
    <mergeCell ref="B48:B52"/>
    <mergeCell ref="C48:C52"/>
    <mergeCell ref="D48:D52"/>
    <mergeCell ref="D53:D56"/>
    <mergeCell ref="C53:C56"/>
    <mergeCell ref="A53:A56"/>
    <mergeCell ref="B53:B56"/>
    <mergeCell ref="D42:D44"/>
    <mergeCell ref="C42:C44"/>
    <mergeCell ref="B42:B44"/>
    <mergeCell ref="A42:A44"/>
    <mergeCell ref="D45:D47"/>
    <mergeCell ref="A45:A47"/>
    <mergeCell ref="B45:B47"/>
    <mergeCell ref="C45:C47"/>
    <mergeCell ref="D31:D36"/>
    <mergeCell ref="C31:C36"/>
    <mergeCell ref="B31:B36"/>
    <mergeCell ref="A31:A36"/>
    <mergeCell ref="D38:D41"/>
    <mergeCell ref="C38:C41"/>
    <mergeCell ref="B38:B41"/>
    <mergeCell ref="A38:A41"/>
    <mergeCell ref="B17:B20"/>
    <mergeCell ref="A17:A20"/>
    <mergeCell ref="D21:D28"/>
    <mergeCell ref="C21:C28"/>
    <mergeCell ref="B21:B28"/>
    <mergeCell ref="A21:A28"/>
    <mergeCell ref="J2:L3"/>
    <mergeCell ref="A4:M4"/>
    <mergeCell ref="A5:M5"/>
    <mergeCell ref="A6:A8"/>
    <mergeCell ref="B6:B8"/>
    <mergeCell ref="C6:C8"/>
    <mergeCell ref="D6:D8"/>
    <mergeCell ref="E6:E8"/>
    <mergeCell ref="F6:J6"/>
    <mergeCell ref="K6:M7"/>
    <mergeCell ref="A69:B69"/>
    <mergeCell ref="F7:F8"/>
    <mergeCell ref="G7:G8"/>
    <mergeCell ref="H7:J7"/>
    <mergeCell ref="E21:E22"/>
    <mergeCell ref="A67:D67"/>
    <mergeCell ref="D13:D16"/>
    <mergeCell ref="C13:C16"/>
    <mergeCell ref="B13:B16"/>
    <mergeCell ref="A13:A16"/>
    <mergeCell ref="D17:D20"/>
    <mergeCell ref="C17:C20"/>
    <mergeCell ref="E11:E12"/>
    <mergeCell ref="D11:D12"/>
    <mergeCell ref="C11:C12"/>
    <mergeCell ref="B11:B12"/>
    <mergeCell ref="A11:A12"/>
    <mergeCell ref="K11:K12"/>
    <mergeCell ref="L11:L12"/>
    <mergeCell ref="M11:M12"/>
    <mergeCell ref="N53:P53"/>
    <mergeCell ref="K21:K22"/>
    <mergeCell ref="L21:L22"/>
    <mergeCell ref="M21:M22"/>
    <mergeCell ref="E29:E30"/>
    <mergeCell ref="K29:K30"/>
    <mergeCell ref="L29:L30"/>
    <mergeCell ref="M29:M30"/>
    <mergeCell ref="A29:A30"/>
    <mergeCell ref="B29:B30"/>
    <mergeCell ref="D29:D30"/>
    <mergeCell ref="C29:C30"/>
  </mergeCells>
  <pageMargins left="0.78740157480314965" right="0.23622047244094491" top="0" bottom="0.23622047244094491" header="0.31496062992125984" footer="0.31496062992125984"/>
  <pageSetup paperSize="9" scale="50" orientation="landscape" useFirstPageNumber="1" r:id="rId1"/>
  <headerFooter differentFirst="1">
    <oddHeader>&amp;C&amp;P</oddHeader>
  </headerFooter>
  <rowBreaks count="2" manualBreakCount="2">
    <brk id="36" max="12" man="1"/>
    <brk id="60" max="12" man="1"/>
  </rowBreaks>
</worksheet>
</file>

<file path=xl/worksheets/sheet2.xml><?xml version="1.0" encoding="utf-8"?>
<worksheet xmlns="http://schemas.openxmlformats.org/spreadsheetml/2006/main" xmlns:r="http://schemas.openxmlformats.org/officeDocument/2006/relationships">
  <sheetPr>
    <pageSetUpPr fitToPage="1"/>
  </sheetPr>
  <dimension ref="A1:O170"/>
  <sheetViews>
    <sheetView tabSelected="1" view="pageBreakPreview" topLeftCell="A84" zoomScale="80" zoomScaleNormal="90" zoomScaleSheetLayoutView="80" zoomScalePageLayoutView="70" workbookViewId="0">
      <selection activeCell="E93" sqref="E93"/>
    </sheetView>
  </sheetViews>
  <sheetFormatPr defaultColWidth="8.85546875" defaultRowHeight="15.75" outlineLevelCol="1"/>
  <cols>
    <col min="1" max="1" width="12.5703125" style="1" customWidth="1"/>
    <col min="2" max="2" width="10.7109375" style="64" customWidth="1"/>
    <col min="3" max="3" width="10.7109375" style="1" customWidth="1"/>
    <col min="4" max="4" width="27.28515625" style="17" customWidth="1"/>
    <col min="5" max="5" width="56" style="1" customWidth="1"/>
    <col min="6" max="6" width="20.85546875" style="1" customWidth="1"/>
    <col min="7" max="7" width="13.85546875" style="1" customWidth="1"/>
    <col min="8" max="8" width="20.5703125" style="1" customWidth="1"/>
    <col min="9" max="10" width="13.140625" style="1" customWidth="1"/>
    <col min="11" max="11" width="22.85546875" style="1" customWidth="1"/>
    <col min="12" max="12" width="15.28515625" style="1" customWidth="1" outlineLevel="1"/>
    <col min="13" max="13" width="16.42578125" style="1" customWidth="1" outlineLevel="1"/>
    <col min="14" max="14" width="38" style="1" customWidth="1"/>
    <col min="15" max="15" width="11" style="1" bestFit="1" customWidth="1"/>
    <col min="16" max="16384" width="8.85546875" style="1"/>
  </cols>
  <sheetData>
    <row r="1" spans="1:14" ht="45.75" customHeight="1">
      <c r="K1" s="1" t="s">
        <v>229</v>
      </c>
    </row>
    <row r="2" spans="1:14" ht="15.75" customHeight="1">
      <c r="J2" s="237" t="s">
        <v>232</v>
      </c>
      <c r="K2" s="237"/>
      <c r="L2" s="237"/>
    </row>
    <row r="3" spans="1:14">
      <c r="I3" s="13"/>
      <c r="J3" s="237"/>
      <c r="K3" s="237"/>
      <c r="L3" s="237"/>
    </row>
    <row r="4" spans="1:14" ht="30" customHeight="1">
      <c r="A4" s="238" t="s">
        <v>0</v>
      </c>
      <c r="B4" s="238"/>
      <c r="C4" s="238"/>
      <c r="D4" s="238"/>
      <c r="E4" s="238"/>
      <c r="F4" s="238"/>
      <c r="G4" s="238"/>
      <c r="H4" s="238"/>
      <c r="I4" s="238"/>
      <c r="J4" s="238"/>
      <c r="K4" s="238"/>
      <c r="L4" s="238"/>
      <c r="M4" s="238"/>
    </row>
    <row r="5" spans="1:14" ht="52.5" customHeight="1">
      <c r="A5" s="238" t="s">
        <v>224</v>
      </c>
      <c r="B5" s="238"/>
      <c r="C5" s="238"/>
      <c r="D5" s="238"/>
      <c r="E5" s="238"/>
      <c r="F5" s="238"/>
      <c r="G5" s="238"/>
      <c r="H5" s="238"/>
      <c r="I5" s="238"/>
      <c r="J5" s="238"/>
      <c r="K5" s="238"/>
      <c r="L5" s="238"/>
      <c r="M5" s="238"/>
    </row>
    <row r="7" spans="1:14" ht="34.5" customHeight="1">
      <c r="A7" s="227" t="s">
        <v>31</v>
      </c>
      <c r="B7" s="240" t="s">
        <v>32</v>
      </c>
      <c r="C7" s="227" t="s">
        <v>34</v>
      </c>
      <c r="D7" s="227" t="s">
        <v>28</v>
      </c>
      <c r="E7" s="227" t="s">
        <v>29</v>
      </c>
      <c r="F7" s="243" t="s">
        <v>177</v>
      </c>
      <c r="G7" s="244"/>
      <c r="H7" s="244"/>
      <c r="I7" s="244"/>
      <c r="J7" s="245"/>
      <c r="K7" s="260" t="s">
        <v>172</v>
      </c>
      <c r="L7" s="260"/>
      <c r="M7" s="260"/>
    </row>
    <row r="8" spans="1:14" ht="15.75" customHeight="1">
      <c r="A8" s="239"/>
      <c r="B8" s="241"/>
      <c r="C8" s="239"/>
      <c r="D8" s="239"/>
      <c r="E8" s="239"/>
      <c r="F8" s="227" t="s">
        <v>1</v>
      </c>
      <c r="G8" s="227" t="s">
        <v>2</v>
      </c>
      <c r="H8" s="229" t="s">
        <v>3</v>
      </c>
      <c r="I8" s="230"/>
      <c r="J8" s="231"/>
      <c r="K8" s="260"/>
      <c r="L8" s="260"/>
      <c r="M8" s="260"/>
    </row>
    <row r="9" spans="1:14">
      <c r="A9" s="228"/>
      <c r="B9" s="242"/>
      <c r="C9" s="228"/>
      <c r="D9" s="228"/>
      <c r="E9" s="228"/>
      <c r="F9" s="228"/>
      <c r="G9" s="228"/>
      <c r="H9" s="27" t="s">
        <v>22</v>
      </c>
      <c r="I9" s="28" t="s">
        <v>148</v>
      </c>
      <c r="J9" s="27" t="s">
        <v>30</v>
      </c>
      <c r="K9" s="190" t="s">
        <v>22</v>
      </c>
      <c r="L9" s="191" t="s">
        <v>148</v>
      </c>
      <c r="M9" s="190" t="s">
        <v>30</v>
      </c>
    </row>
    <row r="10" spans="1:14" ht="18" customHeight="1">
      <c r="A10" s="3">
        <v>1</v>
      </c>
      <c r="B10" s="12">
        <v>2</v>
      </c>
      <c r="C10" s="12" t="s">
        <v>4</v>
      </c>
      <c r="D10" s="3" t="s">
        <v>18</v>
      </c>
      <c r="E10" s="12" t="s">
        <v>11</v>
      </c>
      <c r="F10" s="12" t="s">
        <v>14</v>
      </c>
      <c r="G10" s="3" t="s">
        <v>328</v>
      </c>
      <c r="H10" s="12" t="s">
        <v>329</v>
      </c>
      <c r="I10" s="12" t="s">
        <v>330</v>
      </c>
      <c r="J10" s="3" t="s">
        <v>87</v>
      </c>
      <c r="K10" s="3" t="s">
        <v>331</v>
      </c>
      <c r="L10" s="3" t="s">
        <v>332</v>
      </c>
      <c r="M10" s="3" t="s">
        <v>333</v>
      </c>
    </row>
    <row r="11" spans="1:14" ht="27.75" customHeight="1">
      <c r="A11" s="150" t="s">
        <v>327</v>
      </c>
      <c r="B11" s="150" t="s">
        <v>327</v>
      </c>
      <c r="C11" s="150" t="s">
        <v>327</v>
      </c>
      <c r="D11" s="150" t="s">
        <v>327</v>
      </c>
      <c r="E11" s="189" t="s">
        <v>33</v>
      </c>
      <c r="F11" s="150" t="s">
        <v>327</v>
      </c>
      <c r="G11" s="150" t="s">
        <v>327</v>
      </c>
      <c r="H11" s="150" t="s">
        <v>327</v>
      </c>
      <c r="I11" s="150" t="s">
        <v>327</v>
      </c>
      <c r="J11" s="150" t="s">
        <v>327</v>
      </c>
      <c r="K11" s="151">
        <f>K12+K14+K16+K27+K29+K31+K39+K41+K51+K54+K78+K43</f>
        <v>643592.36999999988</v>
      </c>
      <c r="L11" s="151">
        <f>L12+L14+L16+L27+L29+L31+L39+L41+L51+L54+L78+L43</f>
        <v>552166.37999999989</v>
      </c>
      <c r="M11" s="151">
        <f>M12+M14+M16+M27+M29+M31+M39+M41+M51+M54+M78+M43</f>
        <v>552583.66999999993</v>
      </c>
    </row>
    <row r="12" spans="1:14" s="30" customFormat="1" ht="78.75">
      <c r="A12" s="141" t="s">
        <v>13</v>
      </c>
      <c r="B12" s="141" t="s">
        <v>40</v>
      </c>
      <c r="C12" s="141" t="s">
        <v>48</v>
      </c>
      <c r="D12" s="141" t="s">
        <v>327</v>
      </c>
      <c r="E12" s="142" t="s">
        <v>49</v>
      </c>
      <c r="F12" s="152" t="s">
        <v>41</v>
      </c>
      <c r="G12" s="143" t="s">
        <v>6</v>
      </c>
      <c r="H12" s="144">
        <v>833500</v>
      </c>
      <c r="I12" s="144">
        <v>835000</v>
      </c>
      <c r="J12" s="144">
        <v>836500</v>
      </c>
      <c r="K12" s="145">
        <f>K13</f>
        <v>158400.81</v>
      </c>
      <c r="L12" s="145">
        <f>L13</f>
        <v>160038.31</v>
      </c>
      <c r="M12" s="145">
        <f>M13</f>
        <v>160038.31</v>
      </c>
    </row>
    <row r="13" spans="1:14" s="30" customFormat="1" ht="78.75">
      <c r="A13" s="74" t="s">
        <v>13</v>
      </c>
      <c r="B13" s="74" t="s">
        <v>40</v>
      </c>
      <c r="C13" s="74" t="s">
        <v>48</v>
      </c>
      <c r="D13" s="204" t="s">
        <v>46</v>
      </c>
      <c r="E13" s="35" t="s">
        <v>49</v>
      </c>
      <c r="F13" s="36" t="s">
        <v>41</v>
      </c>
      <c r="G13" s="75" t="s">
        <v>6</v>
      </c>
      <c r="H13" s="47">
        <v>833500</v>
      </c>
      <c r="I13" s="47">
        <v>835000</v>
      </c>
      <c r="J13" s="47">
        <v>836500</v>
      </c>
      <c r="K13" s="34">
        <f>156235.88+2164.93</f>
        <v>158400.81</v>
      </c>
      <c r="L13" s="34">
        <f>155333.95+4704.36</f>
        <v>160038.31</v>
      </c>
      <c r="M13" s="34">
        <v>160038.31</v>
      </c>
      <c r="N13" s="78"/>
    </row>
    <row r="14" spans="1:14" ht="78.75">
      <c r="A14" s="141" t="s">
        <v>13</v>
      </c>
      <c r="B14" s="141" t="s">
        <v>40</v>
      </c>
      <c r="C14" s="141" t="s">
        <v>50</v>
      </c>
      <c r="D14" s="141" t="s">
        <v>327</v>
      </c>
      <c r="E14" s="142" t="s">
        <v>47</v>
      </c>
      <c r="F14" s="152" t="s">
        <v>42</v>
      </c>
      <c r="G14" s="143" t="s">
        <v>43</v>
      </c>
      <c r="H14" s="153">
        <f>H15</f>
        <v>600</v>
      </c>
      <c r="I14" s="153">
        <f t="shared" ref="I14:J14" si="0">I15</f>
        <v>600</v>
      </c>
      <c r="J14" s="153">
        <f t="shared" si="0"/>
        <v>600</v>
      </c>
      <c r="K14" s="145">
        <f>K15</f>
        <v>27598.17</v>
      </c>
      <c r="L14" s="145">
        <f t="shared" ref="L14:M14" si="1">L15</f>
        <v>28570.799999999999</v>
      </c>
      <c r="M14" s="145">
        <f t="shared" si="1"/>
        <v>28572.09</v>
      </c>
    </row>
    <row r="15" spans="1:14" ht="63">
      <c r="A15" s="99" t="s">
        <v>13</v>
      </c>
      <c r="B15" s="99" t="s">
        <v>40</v>
      </c>
      <c r="C15" s="99" t="s">
        <v>50</v>
      </c>
      <c r="D15" s="214" t="s">
        <v>46</v>
      </c>
      <c r="E15" s="32" t="s">
        <v>47</v>
      </c>
      <c r="F15" s="37" t="s">
        <v>42</v>
      </c>
      <c r="G15" s="21" t="s">
        <v>43</v>
      </c>
      <c r="H15" s="38">
        <v>600</v>
      </c>
      <c r="I15" s="38">
        <v>600</v>
      </c>
      <c r="J15" s="38">
        <v>600</v>
      </c>
      <c r="K15" s="8">
        <v>27598.17</v>
      </c>
      <c r="L15" s="8">
        <v>28570.799999999999</v>
      </c>
      <c r="M15" s="8">
        <v>28572.09</v>
      </c>
    </row>
    <row r="16" spans="1:14" ht="47.25">
      <c r="A16" s="141" t="s">
        <v>13</v>
      </c>
      <c r="B16" s="141" t="s">
        <v>40</v>
      </c>
      <c r="C16" s="141" t="s">
        <v>51</v>
      </c>
      <c r="D16" s="141" t="s">
        <v>327</v>
      </c>
      <c r="E16" s="142" t="s">
        <v>209</v>
      </c>
      <c r="F16" s="142" t="s">
        <v>157</v>
      </c>
      <c r="G16" s="143" t="s">
        <v>6</v>
      </c>
      <c r="H16" s="141">
        <v>10</v>
      </c>
      <c r="I16" s="141">
        <v>9</v>
      </c>
      <c r="J16" s="141">
        <v>11</v>
      </c>
      <c r="K16" s="145">
        <f>SUM(K17:K26)</f>
        <v>13329.169999999998</v>
      </c>
      <c r="L16" s="145">
        <f>SUM(L17:L26)</f>
        <v>13409.789999999999</v>
      </c>
      <c r="M16" s="145">
        <f>SUM(M17:M26)</f>
        <v>13409.789999999999</v>
      </c>
    </row>
    <row r="17" spans="1:15" ht="63">
      <c r="A17" s="257" t="s">
        <v>13</v>
      </c>
      <c r="B17" s="257" t="s">
        <v>40</v>
      </c>
      <c r="C17" s="257" t="s">
        <v>50</v>
      </c>
      <c r="D17" s="257" t="s">
        <v>46</v>
      </c>
      <c r="E17" s="10" t="s">
        <v>249</v>
      </c>
      <c r="F17" s="6" t="s">
        <v>37</v>
      </c>
      <c r="G17" s="14" t="s">
        <v>6</v>
      </c>
      <c r="H17" s="39">
        <v>3</v>
      </c>
      <c r="I17" s="40">
        <v>7</v>
      </c>
      <c r="J17" s="40">
        <v>10</v>
      </c>
      <c r="K17" s="8">
        <v>3508.93</v>
      </c>
      <c r="L17" s="8">
        <v>3823.37</v>
      </c>
      <c r="M17" s="8">
        <v>4459.8999999999996</v>
      </c>
    </row>
    <row r="18" spans="1:15" ht="31.5">
      <c r="A18" s="255"/>
      <c r="B18" s="255"/>
      <c r="C18" s="255"/>
      <c r="D18" s="255"/>
      <c r="E18" s="10" t="s">
        <v>250</v>
      </c>
      <c r="F18" s="6" t="s">
        <v>37</v>
      </c>
      <c r="G18" s="14" t="s">
        <v>6</v>
      </c>
      <c r="H18" s="39">
        <v>1</v>
      </c>
      <c r="I18" s="40">
        <v>1</v>
      </c>
      <c r="J18" s="40">
        <v>1</v>
      </c>
      <c r="K18" s="8">
        <v>4002.97</v>
      </c>
      <c r="L18" s="8">
        <v>6086.23</v>
      </c>
      <c r="M18" s="8">
        <v>7336.33</v>
      </c>
    </row>
    <row r="19" spans="1:15" ht="47.25">
      <c r="A19" s="255"/>
      <c r="B19" s="255"/>
      <c r="C19" s="255"/>
      <c r="D19" s="255"/>
      <c r="E19" s="10" t="s">
        <v>251</v>
      </c>
      <c r="F19" s="6" t="s">
        <v>37</v>
      </c>
      <c r="G19" s="14" t="s">
        <v>6</v>
      </c>
      <c r="H19" s="39">
        <v>1</v>
      </c>
      <c r="I19" s="40">
        <v>0</v>
      </c>
      <c r="J19" s="40">
        <v>0</v>
      </c>
      <c r="K19" s="8">
        <v>1053.06</v>
      </c>
      <c r="L19" s="8">
        <v>0</v>
      </c>
      <c r="M19" s="8">
        <v>0</v>
      </c>
    </row>
    <row r="20" spans="1:15" ht="31.5">
      <c r="A20" s="255"/>
      <c r="B20" s="255"/>
      <c r="C20" s="255"/>
      <c r="D20" s="255"/>
      <c r="E20" s="10" t="s">
        <v>252</v>
      </c>
      <c r="F20" s="6" t="s">
        <v>37</v>
      </c>
      <c r="G20" s="14" t="s">
        <v>6</v>
      </c>
      <c r="H20" s="39">
        <v>1</v>
      </c>
      <c r="I20" s="40">
        <v>0</v>
      </c>
      <c r="J20" s="40">
        <v>0</v>
      </c>
      <c r="K20" s="8">
        <v>1468.68</v>
      </c>
      <c r="L20" s="8">
        <v>0</v>
      </c>
      <c r="M20" s="8">
        <v>0</v>
      </c>
    </row>
    <row r="21" spans="1:15" ht="31.5">
      <c r="A21" s="255"/>
      <c r="B21" s="255"/>
      <c r="C21" s="255"/>
      <c r="D21" s="255"/>
      <c r="E21" s="10" t="s">
        <v>253</v>
      </c>
      <c r="F21" s="6" t="s">
        <v>37</v>
      </c>
      <c r="G21" s="14" t="s">
        <v>6</v>
      </c>
      <c r="H21" s="39">
        <v>1</v>
      </c>
      <c r="I21" s="40">
        <v>0</v>
      </c>
      <c r="J21" s="40">
        <v>0</v>
      </c>
      <c r="K21" s="8">
        <v>1209.4000000000001</v>
      </c>
      <c r="L21" s="8">
        <v>0</v>
      </c>
      <c r="M21" s="8">
        <v>0</v>
      </c>
    </row>
    <row r="22" spans="1:15" ht="30" customHeight="1">
      <c r="A22" s="255"/>
      <c r="B22" s="255"/>
      <c r="C22" s="255"/>
      <c r="D22" s="255"/>
      <c r="E22" s="10" t="s">
        <v>53</v>
      </c>
      <c r="F22" s="6" t="s">
        <v>54</v>
      </c>
      <c r="G22" s="14" t="s">
        <v>6</v>
      </c>
      <c r="H22" s="39">
        <v>18</v>
      </c>
      <c r="I22" s="40">
        <v>18</v>
      </c>
      <c r="J22" s="40">
        <v>18</v>
      </c>
      <c r="K22" s="8">
        <v>1097.32</v>
      </c>
      <c r="L22" s="8">
        <v>1100.19</v>
      </c>
      <c r="M22" s="8">
        <v>1613.56</v>
      </c>
    </row>
    <row r="23" spans="1:15" ht="31.5">
      <c r="A23" s="255"/>
      <c r="B23" s="255"/>
      <c r="C23" s="255"/>
      <c r="D23" s="255"/>
      <c r="E23" s="41" t="s">
        <v>56</v>
      </c>
      <c r="F23" s="6" t="s">
        <v>54</v>
      </c>
      <c r="G23" s="14" t="s">
        <v>6</v>
      </c>
      <c r="H23" s="14">
        <v>15</v>
      </c>
      <c r="I23" s="40">
        <v>0</v>
      </c>
      <c r="J23" s="40">
        <v>0</v>
      </c>
      <c r="K23" s="8">
        <v>374</v>
      </c>
      <c r="L23" s="8">
        <v>0</v>
      </c>
      <c r="M23" s="8">
        <v>0</v>
      </c>
    </row>
    <row r="24" spans="1:15">
      <c r="A24" s="255"/>
      <c r="B24" s="255"/>
      <c r="C24" s="255"/>
      <c r="D24" s="255"/>
      <c r="E24" s="41" t="s">
        <v>247</v>
      </c>
      <c r="F24" s="6" t="s">
        <v>248</v>
      </c>
      <c r="G24" s="14" t="s">
        <v>6</v>
      </c>
      <c r="H24" s="14">
        <v>1</v>
      </c>
      <c r="I24" s="40">
        <v>0</v>
      </c>
      <c r="J24" s="40">
        <v>0</v>
      </c>
      <c r="K24" s="8">
        <v>535.79999999999995</v>
      </c>
      <c r="L24" s="8">
        <v>0</v>
      </c>
      <c r="M24" s="8">
        <v>0</v>
      </c>
    </row>
    <row r="25" spans="1:15" ht="31.5">
      <c r="A25" s="255"/>
      <c r="B25" s="255"/>
      <c r="C25" s="255"/>
      <c r="D25" s="255"/>
      <c r="E25" s="41" t="s">
        <v>306</v>
      </c>
      <c r="F25" s="6" t="s">
        <v>37</v>
      </c>
      <c r="G25" s="14" t="s">
        <v>6</v>
      </c>
      <c r="H25" s="39">
        <v>1</v>
      </c>
      <c r="I25" s="40">
        <v>0</v>
      </c>
      <c r="J25" s="40">
        <v>0</v>
      </c>
      <c r="K25" s="8">
        <v>79.010000000000005</v>
      </c>
      <c r="L25" s="8">
        <v>0</v>
      </c>
      <c r="M25" s="8">
        <v>0</v>
      </c>
    </row>
    <row r="26" spans="1:15" ht="47.25">
      <c r="A26" s="258"/>
      <c r="B26" s="258"/>
      <c r="C26" s="258"/>
      <c r="D26" s="258"/>
      <c r="E26" s="41" t="s">
        <v>57</v>
      </c>
      <c r="F26" s="6" t="s">
        <v>37</v>
      </c>
      <c r="G26" s="14" t="s">
        <v>6</v>
      </c>
      <c r="H26" s="39">
        <v>0</v>
      </c>
      <c r="I26" s="40">
        <v>1</v>
      </c>
      <c r="J26" s="40">
        <v>0</v>
      </c>
      <c r="K26" s="8">
        <v>0</v>
      </c>
      <c r="L26" s="8">
        <v>2400</v>
      </c>
      <c r="M26" s="8">
        <v>0</v>
      </c>
    </row>
    <row r="27" spans="1:15" ht="47.25">
      <c r="A27" s="141" t="s">
        <v>13</v>
      </c>
      <c r="B27" s="154" t="s">
        <v>40</v>
      </c>
      <c r="C27" s="154" t="s">
        <v>66</v>
      </c>
      <c r="D27" s="141" t="s">
        <v>327</v>
      </c>
      <c r="E27" s="155" t="s">
        <v>67</v>
      </c>
      <c r="F27" s="142" t="s">
        <v>64</v>
      </c>
      <c r="G27" s="143" t="s">
        <v>63</v>
      </c>
      <c r="H27" s="143">
        <v>550</v>
      </c>
      <c r="I27" s="143">
        <v>560</v>
      </c>
      <c r="J27" s="143">
        <v>570</v>
      </c>
      <c r="K27" s="145">
        <f>K28</f>
        <v>125096.04</v>
      </c>
      <c r="L27" s="145">
        <f>L28</f>
        <v>126022.35</v>
      </c>
      <c r="M27" s="145">
        <f>M28</f>
        <v>126022.35</v>
      </c>
    </row>
    <row r="28" spans="1:15" ht="47.25">
      <c r="A28" s="60" t="s">
        <v>13</v>
      </c>
      <c r="B28" s="60" t="s">
        <v>40</v>
      </c>
      <c r="C28" s="60" t="s">
        <v>66</v>
      </c>
      <c r="D28" s="104" t="s">
        <v>65</v>
      </c>
      <c r="E28" s="41" t="s">
        <v>67</v>
      </c>
      <c r="F28" s="42" t="s">
        <v>64</v>
      </c>
      <c r="G28" s="39" t="s">
        <v>63</v>
      </c>
      <c r="H28" s="77">
        <v>550</v>
      </c>
      <c r="I28" s="77">
        <v>560</v>
      </c>
      <c r="J28" s="77">
        <v>570</v>
      </c>
      <c r="K28" s="8">
        <v>125096.04</v>
      </c>
      <c r="L28" s="8">
        <v>126022.35</v>
      </c>
      <c r="M28" s="8">
        <v>126022.35</v>
      </c>
      <c r="O28" s="9"/>
    </row>
    <row r="29" spans="1:15" ht="47.25" customHeight="1">
      <c r="A29" s="141" t="s">
        <v>13</v>
      </c>
      <c r="B29" s="154" t="s">
        <v>40</v>
      </c>
      <c r="C29" s="154" t="s">
        <v>68</v>
      </c>
      <c r="D29" s="141" t="s">
        <v>327</v>
      </c>
      <c r="E29" s="142" t="s">
        <v>69</v>
      </c>
      <c r="F29" s="142" t="s">
        <v>62</v>
      </c>
      <c r="G29" s="143" t="s">
        <v>63</v>
      </c>
      <c r="H29" s="143">
        <v>75</v>
      </c>
      <c r="I29" s="143">
        <v>76</v>
      </c>
      <c r="J29" s="143">
        <v>77</v>
      </c>
      <c r="K29" s="145">
        <f>K30</f>
        <v>24565.3</v>
      </c>
      <c r="L29" s="145">
        <f>L30</f>
        <v>25268.61</v>
      </c>
      <c r="M29" s="145">
        <f>M30</f>
        <v>25268.61</v>
      </c>
    </row>
    <row r="30" spans="1:15" ht="47.25" customHeight="1">
      <c r="A30" s="76" t="s">
        <v>13</v>
      </c>
      <c r="B30" s="76" t="s">
        <v>40</v>
      </c>
      <c r="C30" s="76" t="s">
        <v>68</v>
      </c>
      <c r="D30" s="127" t="s">
        <v>61</v>
      </c>
      <c r="E30" s="42" t="s">
        <v>69</v>
      </c>
      <c r="F30" s="39" t="s">
        <v>62</v>
      </c>
      <c r="G30" s="39" t="s">
        <v>63</v>
      </c>
      <c r="H30" s="39">
        <v>75</v>
      </c>
      <c r="I30" s="39">
        <v>76</v>
      </c>
      <c r="J30" s="39">
        <v>77</v>
      </c>
      <c r="K30" s="8">
        <v>24565.3</v>
      </c>
      <c r="L30" s="8">
        <v>25268.61</v>
      </c>
      <c r="M30" s="8">
        <v>25268.61</v>
      </c>
      <c r="N30" s="9"/>
    </row>
    <row r="31" spans="1:15" ht="47.25">
      <c r="A31" s="141" t="s">
        <v>13</v>
      </c>
      <c r="B31" s="141" t="s">
        <v>40</v>
      </c>
      <c r="C31" s="154" t="s">
        <v>70</v>
      </c>
      <c r="D31" s="141" t="s">
        <v>5</v>
      </c>
      <c r="E31" s="142" t="s">
        <v>206</v>
      </c>
      <c r="F31" s="142" t="s">
        <v>60</v>
      </c>
      <c r="G31" s="143" t="s">
        <v>6</v>
      </c>
      <c r="H31" s="143">
        <v>1</v>
      </c>
      <c r="I31" s="143">
        <v>1</v>
      </c>
      <c r="J31" s="143">
        <v>1</v>
      </c>
      <c r="K31" s="145">
        <f>K32+K33+K34+K35+K36+K37+K38</f>
        <v>20237.580000000002</v>
      </c>
      <c r="L31" s="145">
        <f>L32+L33+L35+L37+L38</f>
        <v>5200.25</v>
      </c>
      <c r="M31" s="145">
        <f>M32+M33+M35+M37+M38</f>
        <v>5616.25</v>
      </c>
    </row>
    <row r="32" spans="1:15" ht="61.5" customHeight="1">
      <c r="A32" s="234" t="s">
        <v>13</v>
      </c>
      <c r="B32" s="234" t="s">
        <v>40</v>
      </c>
      <c r="C32" s="234" t="s">
        <v>70</v>
      </c>
      <c r="D32" s="234" t="s">
        <v>61</v>
      </c>
      <c r="E32" s="6" t="s">
        <v>71</v>
      </c>
      <c r="F32" s="42" t="s">
        <v>72</v>
      </c>
      <c r="G32" s="44" t="s">
        <v>6</v>
      </c>
      <c r="H32" s="14">
        <v>32</v>
      </c>
      <c r="I32" s="62" t="s">
        <v>59</v>
      </c>
      <c r="J32" s="62" t="s">
        <v>59</v>
      </c>
      <c r="K32" s="8">
        <v>1380</v>
      </c>
      <c r="L32" s="8">
        <v>0</v>
      </c>
      <c r="M32" s="8">
        <v>0</v>
      </c>
    </row>
    <row r="33" spans="1:15" ht="31.5">
      <c r="A33" s="235"/>
      <c r="B33" s="235"/>
      <c r="C33" s="235"/>
      <c r="D33" s="235"/>
      <c r="E33" s="6" t="s">
        <v>158</v>
      </c>
      <c r="F33" s="42" t="s">
        <v>55</v>
      </c>
      <c r="G33" s="43" t="s">
        <v>6</v>
      </c>
      <c r="H33" s="39">
        <v>20</v>
      </c>
      <c r="I33" s="31" t="s">
        <v>59</v>
      </c>
      <c r="J33" s="23">
        <v>0</v>
      </c>
      <c r="K33" s="8">
        <v>619</v>
      </c>
      <c r="L33" s="8">
        <v>0</v>
      </c>
      <c r="M33" s="8">
        <v>0</v>
      </c>
    </row>
    <row r="34" spans="1:15" ht="31.5">
      <c r="A34" s="235"/>
      <c r="B34" s="235"/>
      <c r="C34" s="235"/>
      <c r="D34" s="235"/>
      <c r="E34" s="6" t="s">
        <v>262</v>
      </c>
      <c r="F34" s="42" t="s">
        <v>263</v>
      </c>
      <c r="G34" s="43" t="s">
        <v>6</v>
      </c>
      <c r="H34" s="39">
        <v>14</v>
      </c>
      <c r="I34" s="31" t="s">
        <v>59</v>
      </c>
      <c r="J34" s="107" t="s">
        <v>59</v>
      </c>
      <c r="K34" s="8">
        <v>841.75</v>
      </c>
      <c r="L34" s="8">
        <v>0</v>
      </c>
      <c r="M34" s="8">
        <v>0</v>
      </c>
    </row>
    <row r="35" spans="1:15" ht="94.5">
      <c r="A35" s="235"/>
      <c r="B35" s="235"/>
      <c r="C35" s="235"/>
      <c r="D35" s="235"/>
      <c r="E35" s="42" t="s">
        <v>255</v>
      </c>
      <c r="F35" s="42" t="s">
        <v>52</v>
      </c>
      <c r="G35" s="43" t="s">
        <v>6</v>
      </c>
      <c r="H35" s="39">
        <v>2</v>
      </c>
      <c r="I35" s="62" t="s">
        <v>45</v>
      </c>
      <c r="J35" s="23" t="s">
        <v>59</v>
      </c>
      <c r="K35" s="8">
        <v>982</v>
      </c>
      <c r="L35" s="8">
        <v>5200.25</v>
      </c>
      <c r="M35" s="8">
        <v>0</v>
      </c>
    </row>
    <row r="36" spans="1:15" ht="78.75">
      <c r="A36" s="235"/>
      <c r="B36" s="235"/>
      <c r="C36" s="235"/>
      <c r="D36" s="235"/>
      <c r="E36" s="42" t="s">
        <v>314</v>
      </c>
      <c r="F36" s="42" t="s">
        <v>37</v>
      </c>
      <c r="G36" s="43" t="s">
        <v>6</v>
      </c>
      <c r="H36" s="43">
        <v>1</v>
      </c>
      <c r="I36" s="109" t="s">
        <v>59</v>
      </c>
      <c r="J36" s="109" t="s">
        <v>59</v>
      </c>
      <c r="K36" s="8">
        <v>15463.47</v>
      </c>
      <c r="L36" s="8">
        <v>0</v>
      </c>
      <c r="M36" s="8">
        <v>0</v>
      </c>
    </row>
    <row r="37" spans="1:15" ht="78.75">
      <c r="A37" s="235"/>
      <c r="B37" s="235"/>
      <c r="C37" s="235"/>
      <c r="D37" s="235"/>
      <c r="E37" s="42" t="s">
        <v>264</v>
      </c>
      <c r="F37" s="42" t="s">
        <v>37</v>
      </c>
      <c r="G37" s="43" t="s">
        <v>6</v>
      </c>
      <c r="H37" s="43">
        <v>1</v>
      </c>
      <c r="I37" s="23" t="s">
        <v>59</v>
      </c>
      <c r="J37" s="23" t="s">
        <v>59</v>
      </c>
      <c r="K37" s="8">
        <v>951.36</v>
      </c>
      <c r="L37" s="8">
        <v>0</v>
      </c>
      <c r="M37" s="8">
        <v>0</v>
      </c>
    </row>
    <row r="38" spans="1:15" ht="31.5">
      <c r="A38" s="235"/>
      <c r="B38" s="235"/>
      <c r="C38" s="235"/>
      <c r="D38" s="235"/>
      <c r="E38" s="6" t="s">
        <v>159</v>
      </c>
      <c r="F38" s="42" t="s">
        <v>37</v>
      </c>
      <c r="G38" s="44" t="s">
        <v>6</v>
      </c>
      <c r="H38" s="14">
        <v>0</v>
      </c>
      <c r="I38" s="62" t="s">
        <v>59</v>
      </c>
      <c r="J38" s="62" t="s">
        <v>45</v>
      </c>
      <c r="K38" s="8">
        <v>0</v>
      </c>
      <c r="L38" s="8">
        <v>0</v>
      </c>
      <c r="M38" s="8">
        <v>5616.25</v>
      </c>
    </row>
    <row r="39" spans="1:15" ht="94.5">
      <c r="A39" s="141" t="s">
        <v>13</v>
      </c>
      <c r="B39" s="141" t="s">
        <v>40</v>
      </c>
      <c r="C39" s="141" t="s">
        <v>74</v>
      </c>
      <c r="D39" s="141" t="s">
        <v>5</v>
      </c>
      <c r="E39" s="155" t="s">
        <v>75</v>
      </c>
      <c r="F39" s="143" t="s">
        <v>73</v>
      </c>
      <c r="G39" s="143" t="s">
        <v>10</v>
      </c>
      <c r="H39" s="144">
        <f>H40</f>
        <v>29084</v>
      </c>
      <c r="I39" s="144">
        <f t="shared" ref="I39:J39" si="2">I40</f>
        <v>29084</v>
      </c>
      <c r="J39" s="144">
        <f t="shared" si="2"/>
        <v>29084</v>
      </c>
      <c r="K39" s="145">
        <f>K40</f>
        <v>59826.8</v>
      </c>
      <c r="L39" s="145">
        <f>L40</f>
        <v>62185.18</v>
      </c>
      <c r="M39" s="145">
        <f>M40</f>
        <v>62185.18</v>
      </c>
    </row>
    <row r="40" spans="1:15" ht="78.75">
      <c r="A40" s="76" t="s">
        <v>13</v>
      </c>
      <c r="B40" s="76" t="s">
        <v>40</v>
      </c>
      <c r="C40" s="76" t="s">
        <v>74</v>
      </c>
      <c r="D40" s="215" t="s">
        <v>370</v>
      </c>
      <c r="E40" s="41" t="s">
        <v>75</v>
      </c>
      <c r="F40" s="42" t="s">
        <v>73</v>
      </c>
      <c r="G40" s="39" t="s">
        <v>10</v>
      </c>
      <c r="H40" s="47">
        <v>29084</v>
      </c>
      <c r="I40" s="47">
        <v>29084</v>
      </c>
      <c r="J40" s="47">
        <v>29084</v>
      </c>
      <c r="K40" s="8">
        <v>59826.8</v>
      </c>
      <c r="L40" s="8">
        <v>62185.18</v>
      </c>
      <c r="M40" s="8">
        <v>62185.18</v>
      </c>
    </row>
    <row r="41" spans="1:15" ht="31.5">
      <c r="A41" s="141" t="s">
        <v>13</v>
      </c>
      <c r="B41" s="141" t="s">
        <v>40</v>
      </c>
      <c r="C41" s="141" t="s">
        <v>289</v>
      </c>
      <c r="D41" s="141" t="s">
        <v>5</v>
      </c>
      <c r="E41" s="155" t="s">
        <v>286</v>
      </c>
      <c r="F41" s="142" t="s">
        <v>287</v>
      </c>
      <c r="G41" s="143" t="s">
        <v>288</v>
      </c>
      <c r="H41" s="144">
        <f>H42</f>
        <v>384</v>
      </c>
      <c r="I41" s="143">
        <v>1700</v>
      </c>
      <c r="J41" s="143">
        <v>1700</v>
      </c>
      <c r="K41" s="156">
        <f>K42</f>
        <v>6331.96</v>
      </c>
      <c r="L41" s="156">
        <f t="shared" ref="L41:M41" si="3">L42</f>
        <v>14922.99</v>
      </c>
      <c r="M41" s="156">
        <f t="shared" si="3"/>
        <v>14922.99</v>
      </c>
    </row>
    <row r="42" spans="1:15" ht="31.5">
      <c r="A42" s="31" t="s">
        <v>13</v>
      </c>
      <c r="B42" s="31" t="s">
        <v>40</v>
      </c>
      <c r="C42" s="31" t="s">
        <v>289</v>
      </c>
      <c r="D42" s="202" t="s">
        <v>370</v>
      </c>
      <c r="E42" s="41" t="s">
        <v>286</v>
      </c>
      <c r="F42" s="42" t="s">
        <v>287</v>
      </c>
      <c r="G42" s="39" t="s">
        <v>10</v>
      </c>
      <c r="H42" s="47">
        <v>384</v>
      </c>
      <c r="I42" s="47">
        <v>1700</v>
      </c>
      <c r="J42" s="47">
        <v>1700</v>
      </c>
      <c r="K42" s="8">
        <v>6331.96</v>
      </c>
      <c r="L42" s="8">
        <v>14922.99</v>
      </c>
      <c r="M42" s="8">
        <v>14922.99</v>
      </c>
    </row>
    <row r="43" spans="1:15" ht="63">
      <c r="A43" s="141" t="s">
        <v>13</v>
      </c>
      <c r="B43" s="141" t="s">
        <v>40</v>
      </c>
      <c r="C43" s="141" t="s">
        <v>76</v>
      </c>
      <c r="D43" s="141" t="s">
        <v>5</v>
      </c>
      <c r="E43" s="155" t="s">
        <v>207</v>
      </c>
      <c r="F43" s="155" t="s">
        <v>160</v>
      </c>
      <c r="G43" s="143" t="s">
        <v>6</v>
      </c>
      <c r="H43" s="157">
        <v>1</v>
      </c>
      <c r="I43" s="157">
        <v>1</v>
      </c>
      <c r="J43" s="157">
        <v>1</v>
      </c>
      <c r="K43" s="203">
        <f>K44+K45+K46+K47+K48+K50+K49</f>
        <v>75863.08</v>
      </c>
      <c r="L43" s="156">
        <f>SUM(L44:L46)</f>
        <v>18090.57</v>
      </c>
      <c r="M43" s="156">
        <f>SUM(M44:M46)</f>
        <v>18090.57</v>
      </c>
      <c r="O43" s="9"/>
    </row>
    <row r="44" spans="1:15" ht="141.75">
      <c r="A44" s="234" t="s">
        <v>13</v>
      </c>
      <c r="B44" s="234" t="s">
        <v>40</v>
      </c>
      <c r="C44" s="234" t="s">
        <v>76</v>
      </c>
      <c r="D44" s="234" t="s">
        <v>370</v>
      </c>
      <c r="E44" s="46" t="s">
        <v>409</v>
      </c>
      <c r="F44" s="32" t="s">
        <v>37</v>
      </c>
      <c r="G44" s="43" t="s">
        <v>6</v>
      </c>
      <c r="H44" s="43">
        <v>1</v>
      </c>
      <c r="I44" s="105" t="s">
        <v>45</v>
      </c>
      <c r="J44" s="59" t="s">
        <v>45</v>
      </c>
      <c r="K44" s="8">
        <v>52196.03</v>
      </c>
      <c r="L44" s="8">
        <v>18090.57</v>
      </c>
      <c r="M44" s="8">
        <v>18090.57</v>
      </c>
      <c r="N44" s="118"/>
    </row>
    <row r="45" spans="1:15" ht="31.5">
      <c r="A45" s="235"/>
      <c r="B45" s="235"/>
      <c r="C45" s="235"/>
      <c r="D45" s="235"/>
      <c r="E45" s="46" t="s">
        <v>296</v>
      </c>
      <c r="F45" s="32" t="s">
        <v>54</v>
      </c>
      <c r="G45" s="43" t="s">
        <v>6</v>
      </c>
      <c r="H45" s="43">
        <v>347</v>
      </c>
      <c r="I45" s="59" t="s">
        <v>59</v>
      </c>
      <c r="J45" s="45" t="s">
        <v>59</v>
      </c>
      <c r="K45" s="8">
        <v>9801.58</v>
      </c>
      <c r="L45" s="8">
        <v>0</v>
      </c>
      <c r="M45" s="8">
        <v>0</v>
      </c>
    </row>
    <row r="46" spans="1:15" ht="31.5">
      <c r="A46" s="235"/>
      <c r="B46" s="235"/>
      <c r="C46" s="235"/>
      <c r="D46" s="235"/>
      <c r="E46" s="29" t="s">
        <v>295</v>
      </c>
      <c r="F46" s="32" t="s">
        <v>54</v>
      </c>
      <c r="G46" s="43" t="s">
        <v>6</v>
      </c>
      <c r="H46" s="60" t="s">
        <v>161</v>
      </c>
      <c r="I46" s="59" t="s">
        <v>59</v>
      </c>
      <c r="J46" s="45" t="s">
        <v>59</v>
      </c>
      <c r="K46" s="8">
        <v>7866.81</v>
      </c>
      <c r="L46" s="8">
        <v>0</v>
      </c>
      <c r="M46" s="8">
        <v>0</v>
      </c>
    </row>
    <row r="47" spans="1:15" ht="31.5">
      <c r="A47" s="235"/>
      <c r="B47" s="235"/>
      <c r="C47" s="235"/>
      <c r="D47" s="235"/>
      <c r="E47" s="29" t="s">
        <v>410</v>
      </c>
      <c r="F47" s="32" t="s">
        <v>54</v>
      </c>
      <c r="G47" s="43" t="s">
        <v>6</v>
      </c>
      <c r="H47" s="110" t="s">
        <v>45</v>
      </c>
      <c r="I47" s="111" t="s">
        <v>59</v>
      </c>
      <c r="J47" s="111" t="s">
        <v>59</v>
      </c>
      <c r="K47" s="8">
        <v>299</v>
      </c>
      <c r="L47" s="8">
        <v>0</v>
      </c>
      <c r="M47" s="8">
        <v>0</v>
      </c>
    </row>
    <row r="48" spans="1:15" ht="31.5">
      <c r="A48" s="235"/>
      <c r="B48" s="235"/>
      <c r="C48" s="235"/>
      <c r="D48" s="235"/>
      <c r="E48" s="29" t="s">
        <v>294</v>
      </c>
      <c r="F48" s="32" t="s">
        <v>54</v>
      </c>
      <c r="G48" s="43" t="s">
        <v>6</v>
      </c>
      <c r="H48" s="210" t="s">
        <v>45</v>
      </c>
      <c r="I48" s="209" t="s">
        <v>59</v>
      </c>
      <c r="J48" s="209" t="s">
        <v>59</v>
      </c>
      <c r="K48" s="8">
        <v>2879.66</v>
      </c>
      <c r="L48" s="8">
        <v>0</v>
      </c>
      <c r="M48" s="8">
        <v>0</v>
      </c>
    </row>
    <row r="49" spans="1:15" ht="31.5">
      <c r="A49" s="235"/>
      <c r="B49" s="235"/>
      <c r="C49" s="235"/>
      <c r="D49" s="235"/>
      <c r="E49" s="29" t="s">
        <v>395</v>
      </c>
      <c r="F49" s="32" t="s">
        <v>54</v>
      </c>
      <c r="G49" s="43" t="s">
        <v>6</v>
      </c>
      <c r="H49" s="210" t="s">
        <v>45</v>
      </c>
      <c r="I49" s="209" t="s">
        <v>59</v>
      </c>
      <c r="J49" s="209" t="s">
        <v>59</v>
      </c>
      <c r="K49" s="8">
        <v>1450</v>
      </c>
      <c r="L49" s="8">
        <v>0</v>
      </c>
      <c r="M49" s="8">
        <v>0</v>
      </c>
    </row>
    <row r="50" spans="1:15" ht="31.5">
      <c r="A50" s="235"/>
      <c r="B50" s="235"/>
      <c r="C50" s="235"/>
      <c r="D50" s="235"/>
      <c r="E50" s="29" t="s">
        <v>393</v>
      </c>
      <c r="F50" s="32" t="s">
        <v>394</v>
      </c>
      <c r="G50" s="43" t="s">
        <v>6</v>
      </c>
      <c r="H50" s="120" t="s">
        <v>45</v>
      </c>
      <c r="I50" s="119" t="s">
        <v>59</v>
      </c>
      <c r="J50" s="119" t="s">
        <v>59</v>
      </c>
      <c r="K50" s="8">
        <v>1370</v>
      </c>
      <c r="L50" s="8">
        <v>0</v>
      </c>
      <c r="M50" s="8">
        <v>0</v>
      </c>
    </row>
    <row r="51" spans="1:15" ht="47.25">
      <c r="A51" s="141" t="s">
        <v>13</v>
      </c>
      <c r="B51" s="141" t="s">
        <v>40</v>
      </c>
      <c r="C51" s="141" t="s">
        <v>79</v>
      </c>
      <c r="D51" s="141" t="s">
        <v>5</v>
      </c>
      <c r="E51" s="155" t="s">
        <v>77</v>
      </c>
      <c r="F51" s="155" t="s">
        <v>78</v>
      </c>
      <c r="G51" s="158" t="s">
        <v>6</v>
      </c>
      <c r="H51" s="158">
        <f>H52+H53</f>
        <v>48</v>
      </c>
      <c r="I51" s="158">
        <f t="shared" ref="I51:J51" si="4">I52+I53</f>
        <v>48</v>
      </c>
      <c r="J51" s="158">
        <f t="shared" si="4"/>
        <v>48</v>
      </c>
      <c r="K51" s="156">
        <f>K52+K53</f>
        <v>59216.99</v>
      </c>
      <c r="L51" s="156">
        <f>L52+L53</f>
        <v>62005.13</v>
      </c>
      <c r="M51" s="156">
        <f>M52+M53</f>
        <v>62005.13</v>
      </c>
      <c r="O51" s="9"/>
    </row>
    <row r="52" spans="1:15" ht="47.25">
      <c r="A52" s="61" t="s">
        <v>13</v>
      </c>
      <c r="B52" s="24" t="s">
        <v>40</v>
      </c>
      <c r="C52" s="24" t="s">
        <v>79</v>
      </c>
      <c r="D52" s="213" t="s">
        <v>80</v>
      </c>
      <c r="E52" s="32" t="s">
        <v>81</v>
      </c>
      <c r="F52" s="6" t="s">
        <v>78</v>
      </c>
      <c r="G52" s="14" t="s">
        <v>6</v>
      </c>
      <c r="H52" s="14">
        <v>30</v>
      </c>
      <c r="I52" s="21" t="s">
        <v>82</v>
      </c>
      <c r="J52" s="21" t="s">
        <v>82</v>
      </c>
      <c r="K52" s="48">
        <v>32538.67</v>
      </c>
      <c r="L52" s="48">
        <f>32374.03+1527.24</f>
        <v>33901.269999999997</v>
      </c>
      <c r="M52" s="48">
        <f>32374.03+1527.24</f>
        <v>33901.269999999997</v>
      </c>
      <c r="N52" s="9"/>
    </row>
    <row r="53" spans="1:15" ht="47.25">
      <c r="A53" s="61" t="s">
        <v>13</v>
      </c>
      <c r="B53" s="24" t="s">
        <v>40</v>
      </c>
      <c r="C53" s="24" t="s">
        <v>79</v>
      </c>
      <c r="D53" s="106" t="s">
        <v>83</v>
      </c>
      <c r="E53" s="32" t="s">
        <v>81</v>
      </c>
      <c r="F53" s="6" t="s">
        <v>78</v>
      </c>
      <c r="G53" s="14" t="s">
        <v>6</v>
      </c>
      <c r="H53" s="14">
        <v>18</v>
      </c>
      <c r="I53" s="73" t="s">
        <v>196</v>
      </c>
      <c r="J53" s="73" t="s">
        <v>196</v>
      </c>
      <c r="K53" s="48">
        <f>26628.32+50</f>
        <v>26678.32</v>
      </c>
      <c r="L53" s="48">
        <f>26576.63+1527.23</f>
        <v>28103.86</v>
      </c>
      <c r="M53" s="48">
        <f>26576.63+1527.23</f>
        <v>28103.86</v>
      </c>
      <c r="N53" s="9"/>
    </row>
    <row r="54" spans="1:15" ht="47.25">
      <c r="A54" s="141" t="s">
        <v>13</v>
      </c>
      <c r="B54" s="141" t="s">
        <v>40</v>
      </c>
      <c r="C54" s="141" t="s">
        <v>84</v>
      </c>
      <c r="D54" s="141" t="s">
        <v>5</v>
      </c>
      <c r="E54" s="155" t="s">
        <v>208</v>
      </c>
      <c r="F54" s="142" t="s">
        <v>162</v>
      </c>
      <c r="G54" s="143" t="s">
        <v>6</v>
      </c>
      <c r="H54" s="143">
        <v>2</v>
      </c>
      <c r="I54" s="143" t="s">
        <v>45</v>
      </c>
      <c r="J54" s="141" t="s">
        <v>13</v>
      </c>
      <c r="K54" s="203">
        <f>SUM(K55:K77)</f>
        <v>35915.769999999997</v>
      </c>
      <c r="L54" s="156">
        <f>L55+L56+L57+L58+L59+L60+L63+L64+L65+L66+L67+L70+L72+L73</f>
        <v>5970</v>
      </c>
      <c r="M54" s="156">
        <f>M55+M56+M57+M58+M59+M60+M63+M64+M65+M66+M67+M70+M72+M73</f>
        <v>5970</v>
      </c>
      <c r="N54" s="13"/>
    </row>
    <row r="55" spans="1:15" ht="31.5">
      <c r="A55" s="257" t="s">
        <v>13</v>
      </c>
      <c r="B55" s="252" t="s">
        <v>40</v>
      </c>
      <c r="C55" s="252" t="s">
        <v>84</v>
      </c>
      <c r="D55" s="252" t="s">
        <v>80</v>
      </c>
      <c r="E55" s="42" t="s">
        <v>163</v>
      </c>
      <c r="F55" s="32" t="s">
        <v>37</v>
      </c>
      <c r="G55" s="39" t="s">
        <v>6</v>
      </c>
      <c r="H55" s="39">
        <v>1</v>
      </c>
      <c r="I55" s="31" t="s">
        <v>59</v>
      </c>
      <c r="J55" s="31" t="s">
        <v>59</v>
      </c>
      <c r="K55" s="8">
        <v>2851.24</v>
      </c>
      <c r="L55" s="8">
        <v>0</v>
      </c>
      <c r="M55" s="8">
        <v>0</v>
      </c>
    </row>
    <row r="56" spans="1:15" ht="31.5" customHeight="1">
      <c r="A56" s="255"/>
      <c r="B56" s="253"/>
      <c r="C56" s="253"/>
      <c r="D56" s="253"/>
      <c r="E56" s="42" t="s">
        <v>164</v>
      </c>
      <c r="F56" s="32" t="s">
        <v>37</v>
      </c>
      <c r="G56" s="39" t="s">
        <v>6</v>
      </c>
      <c r="H56" s="39">
        <v>1</v>
      </c>
      <c r="I56" s="31" t="s">
        <v>59</v>
      </c>
      <c r="J56" s="31" t="s">
        <v>59</v>
      </c>
      <c r="K56" s="8">
        <v>4971.21</v>
      </c>
      <c r="L56" s="8">
        <v>0</v>
      </c>
      <c r="M56" s="8">
        <v>0</v>
      </c>
    </row>
    <row r="57" spans="1:15" ht="57.75" customHeight="1">
      <c r="A57" s="255"/>
      <c r="B57" s="253"/>
      <c r="C57" s="253"/>
      <c r="D57" s="253"/>
      <c r="E57" s="42" t="s">
        <v>290</v>
      </c>
      <c r="F57" s="32" t="s">
        <v>37</v>
      </c>
      <c r="G57" s="39" t="s">
        <v>6</v>
      </c>
      <c r="H57" s="39">
        <v>1</v>
      </c>
      <c r="I57" s="31" t="s">
        <v>59</v>
      </c>
      <c r="J57" s="31" t="s">
        <v>59</v>
      </c>
      <c r="K57" s="8">
        <v>2309.11</v>
      </c>
      <c r="L57" s="8">
        <v>0</v>
      </c>
      <c r="M57" s="8">
        <v>0</v>
      </c>
    </row>
    <row r="58" spans="1:15" ht="57" customHeight="1">
      <c r="A58" s="255"/>
      <c r="B58" s="253"/>
      <c r="C58" s="253"/>
      <c r="D58" s="253"/>
      <c r="E58" s="42" t="s">
        <v>292</v>
      </c>
      <c r="F58" s="32" t="s">
        <v>37</v>
      </c>
      <c r="G58" s="39" t="s">
        <v>6</v>
      </c>
      <c r="H58" s="39">
        <v>1</v>
      </c>
      <c r="I58" s="31" t="s">
        <v>59</v>
      </c>
      <c r="J58" s="31" t="s">
        <v>59</v>
      </c>
      <c r="K58" s="8">
        <v>14272.63</v>
      </c>
      <c r="L58" s="8">
        <v>0</v>
      </c>
      <c r="M58" s="8">
        <v>0</v>
      </c>
    </row>
    <row r="59" spans="1:15" ht="120" customHeight="1">
      <c r="A59" s="255"/>
      <c r="B59" s="253"/>
      <c r="C59" s="253"/>
      <c r="D59" s="253"/>
      <c r="E59" s="42" t="s">
        <v>348</v>
      </c>
      <c r="F59" s="32" t="s">
        <v>265</v>
      </c>
      <c r="G59" s="39" t="s">
        <v>6</v>
      </c>
      <c r="H59" s="39">
        <v>1</v>
      </c>
      <c r="I59" s="31" t="s">
        <v>59</v>
      </c>
      <c r="J59" s="31" t="s">
        <v>59</v>
      </c>
      <c r="K59" s="8">
        <v>883.05</v>
      </c>
      <c r="L59" s="8">
        <v>0</v>
      </c>
      <c r="M59" s="8">
        <v>0</v>
      </c>
    </row>
    <row r="60" spans="1:15" ht="71.25" customHeight="1">
      <c r="A60" s="255"/>
      <c r="B60" s="253"/>
      <c r="C60" s="253"/>
      <c r="D60" s="253"/>
      <c r="E60" s="42" t="s">
        <v>293</v>
      </c>
      <c r="F60" s="32" t="s">
        <v>265</v>
      </c>
      <c r="G60" s="39" t="s">
        <v>6</v>
      </c>
      <c r="H60" s="39">
        <v>1</v>
      </c>
      <c r="I60" s="31" t="s">
        <v>59</v>
      </c>
      <c r="J60" s="31" t="s">
        <v>59</v>
      </c>
      <c r="K60" s="8">
        <v>200</v>
      </c>
      <c r="L60" s="8">
        <v>0</v>
      </c>
      <c r="M60" s="8">
        <v>0</v>
      </c>
    </row>
    <row r="61" spans="1:15" ht="31.5">
      <c r="A61" s="255"/>
      <c r="B61" s="253"/>
      <c r="C61" s="253"/>
      <c r="D61" s="253"/>
      <c r="E61" s="42" t="s">
        <v>349</v>
      </c>
      <c r="F61" s="32" t="s">
        <v>265</v>
      </c>
      <c r="G61" s="39" t="s">
        <v>6</v>
      </c>
      <c r="H61" s="39">
        <v>1</v>
      </c>
      <c r="I61" s="194" t="s">
        <v>59</v>
      </c>
      <c r="J61" s="194" t="s">
        <v>59</v>
      </c>
      <c r="K61" s="8">
        <v>546.78</v>
      </c>
      <c r="L61" s="8">
        <v>0</v>
      </c>
      <c r="M61" s="8">
        <v>0</v>
      </c>
    </row>
    <row r="62" spans="1:15" ht="31.5">
      <c r="A62" s="255"/>
      <c r="B62" s="253"/>
      <c r="C62" s="253"/>
      <c r="D62" s="253"/>
      <c r="E62" s="42" t="s">
        <v>373</v>
      </c>
      <c r="F62" s="32" t="s">
        <v>265</v>
      </c>
      <c r="G62" s="39" t="s">
        <v>6</v>
      </c>
      <c r="H62" s="39">
        <v>1</v>
      </c>
      <c r="I62" s="206" t="s">
        <v>59</v>
      </c>
      <c r="J62" s="206" t="s">
        <v>59</v>
      </c>
      <c r="K62" s="8">
        <v>21</v>
      </c>
      <c r="L62" s="8">
        <v>0</v>
      </c>
      <c r="M62" s="8">
        <v>0</v>
      </c>
    </row>
    <row r="63" spans="1:15" ht="31.5" customHeight="1">
      <c r="A63" s="255"/>
      <c r="B63" s="253"/>
      <c r="C63" s="253"/>
      <c r="D63" s="253"/>
      <c r="E63" s="42" t="s">
        <v>165</v>
      </c>
      <c r="F63" s="32" t="s">
        <v>37</v>
      </c>
      <c r="G63" s="39" t="s">
        <v>6</v>
      </c>
      <c r="H63" s="39">
        <v>0</v>
      </c>
      <c r="I63" s="31" t="s">
        <v>45</v>
      </c>
      <c r="J63" s="31" t="s">
        <v>59</v>
      </c>
      <c r="K63" s="8">
        <v>0</v>
      </c>
      <c r="L63" s="8">
        <v>4419.08</v>
      </c>
      <c r="M63" s="8">
        <v>0</v>
      </c>
    </row>
    <row r="64" spans="1:15" ht="31.5" customHeight="1">
      <c r="A64" s="255"/>
      <c r="B64" s="253"/>
      <c r="C64" s="253"/>
      <c r="D64" s="253"/>
      <c r="E64" s="42" t="s">
        <v>85</v>
      </c>
      <c r="F64" s="32" t="s">
        <v>37</v>
      </c>
      <c r="G64" s="43" t="s">
        <v>6</v>
      </c>
      <c r="H64" s="43">
        <v>0</v>
      </c>
      <c r="I64" s="63" t="s">
        <v>45</v>
      </c>
      <c r="J64" s="63" t="s">
        <v>59</v>
      </c>
      <c r="K64" s="8">
        <v>0</v>
      </c>
      <c r="L64" s="8">
        <v>184</v>
      </c>
      <c r="M64" s="8">
        <v>0</v>
      </c>
    </row>
    <row r="65" spans="1:14" ht="31.5" customHeight="1">
      <c r="A65" s="255"/>
      <c r="B65" s="253"/>
      <c r="C65" s="253"/>
      <c r="D65" s="253"/>
      <c r="E65" s="42" t="s">
        <v>86</v>
      </c>
      <c r="F65" s="32" t="s">
        <v>54</v>
      </c>
      <c r="G65" s="43" t="s">
        <v>6</v>
      </c>
      <c r="H65" s="43">
        <v>0</v>
      </c>
      <c r="I65" s="63" t="s">
        <v>87</v>
      </c>
      <c r="J65" s="63" t="s">
        <v>59</v>
      </c>
      <c r="K65" s="8">
        <v>0</v>
      </c>
      <c r="L65" s="8">
        <v>416</v>
      </c>
      <c r="M65" s="8">
        <v>0</v>
      </c>
    </row>
    <row r="66" spans="1:14" ht="31.5" customHeight="1">
      <c r="A66" s="255"/>
      <c r="B66" s="253"/>
      <c r="C66" s="253"/>
      <c r="D66" s="253"/>
      <c r="E66" s="42" t="s">
        <v>88</v>
      </c>
      <c r="F66" s="32" t="s">
        <v>89</v>
      </c>
      <c r="G66" s="43" t="s">
        <v>6</v>
      </c>
      <c r="H66" s="43">
        <v>0</v>
      </c>
      <c r="I66" s="63" t="s">
        <v>45</v>
      </c>
      <c r="J66" s="63" t="s">
        <v>59</v>
      </c>
      <c r="K66" s="8">
        <v>0</v>
      </c>
      <c r="L66" s="8">
        <v>950.92</v>
      </c>
      <c r="M66" s="8">
        <v>0</v>
      </c>
    </row>
    <row r="67" spans="1:14" ht="31.5" customHeight="1">
      <c r="A67" s="255"/>
      <c r="B67" s="253"/>
      <c r="C67" s="253"/>
      <c r="D67" s="253"/>
      <c r="E67" s="42" t="s">
        <v>166</v>
      </c>
      <c r="F67" s="32" t="s">
        <v>37</v>
      </c>
      <c r="G67" s="43" t="s">
        <v>6</v>
      </c>
      <c r="H67" s="43">
        <v>0</v>
      </c>
      <c r="I67" s="63" t="s">
        <v>59</v>
      </c>
      <c r="J67" s="63" t="s">
        <v>45</v>
      </c>
      <c r="K67" s="8">
        <v>0</v>
      </c>
      <c r="L67" s="8">
        <v>0</v>
      </c>
      <c r="M67" s="8">
        <v>2970</v>
      </c>
    </row>
    <row r="68" spans="1:14" ht="31.5" customHeight="1">
      <c r="A68" s="255"/>
      <c r="B68" s="253"/>
      <c r="C68" s="253"/>
      <c r="D68" s="253"/>
      <c r="E68" s="1" t="s">
        <v>411</v>
      </c>
      <c r="F68" s="32" t="s">
        <v>54</v>
      </c>
      <c r="G68" s="43" t="s">
        <v>6</v>
      </c>
      <c r="H68" s="43">
        <v>3</v>
      </c>
      <c r="I68" s="212" t="s">
        <v>59</v>
      </c>
      <c r="J68" s="212" t="s">
        <v>59</v>
      </c>
      <c r="K68" s="8">
        <v>453</v>
      </c>
      <c r="L68" s="8">
        <v>0</v>
      </c>
      <c r="M68" s="8">
        <v>0</v>
      </c>
    </row>
    <row r="69" spans="1:14" ht="31.5" customHeight="1">
      <c r="A69" s="258"/>
      <c r="B69" s="254"/>
      <c r="C69" s="254"/>
      <c r="D69" s="254"/>
      <c r="E69" s="121" t="s">
        <v>400</v>
      </c>
      <c r="F69" s="126" t="s">
        <v>54</v>
      </c>
      <c r="G69" s="44" t="s">
        <v>6</v>
      </c>
      <c r="H69" s="210" t="s">
        <v>401</v>
      </c>
      <c r="I69" s="209" t="s">
        <v>59</v>
      </c>
      <c r="J69" s="209" t="s">
        <v>59</v>
      </c>
      <c r="K69" s="8">
        <v>1459.25</v>
      </c>
      <c r="L69" s="8">
        <v>0</v>
      </c>
      <c r="M69" s="8">
        <v>0</v>
      </c>
    </row>
    <row r="70" spans="1:14" ht="63">
      <c r="A70" s="234" t="s">
        <v>13</v>
      </c>
      <c r="B70" s="252" t="s">
        <v>40</v>
      </c>
      <c r="C70" s="252" t="s">
        <v>84</v>
      </c>
      <c r="D70" s="234" t="s">
        <v>83</v>
      </c>
      <c r="E70" s="81" t="s">
        <v>412</v>
      </c>
      <c r="F70" s="29" t="s">
        <v>37</v>
      </c>
      <c r="G70" s="39" t="s">
        <v>6</v>
      </c>
      <c r="H70" s="39">
        <v>1</v>
      </c>
      <c r="I70" s="31" t="s">
        <v>59</v>
      </c>
      <c r="J70" s="23">
        <v>0</v>
      </c>
      <c r="K70" s="8">
        <v>3937.12</v>
      </c>
      <c r="L70" s="8">
        <v>0</v>
      </c>
      <c r="M70" s="8">
        <v>0</v>
      </c>
      <c r="N70" s="117"/>
    </row>
    <row r="71" spans="1:14" ht="31.5">
      <c r="A71" s="235"/>
      <c r="B71" s="253"/>
      <c r="C71" s="253"/>
      <c r="D71" s="235"/>
      <c r="E71" s="81" t="s">
        <v>372</v>
      </c>
      <c r="F71" s="29" t="s">
        <v>37</v>
      </c>
      <c r="G71" s="39" t="s">
        <v>6</v>
      </c>
      <c r="H71" s="39">
        <v>1</v>
      </c>
      <c r="I71" s="206" t="s">
        <v>59</v>
      </c>
      <c r="J71" s="205">
        <v>0</v>
      </c>
      <c r="K71" s="8">
        <v>95.5</v>
      </c>
      <c r="L71" s="8">
        <v>0</v>
      </c>
      <c r="M71" s="8">
        <v>0</v>
      </c>
      <c r="N71" s="117"/>
    </row>
    <row r="72" spans="1:14" ht="31.5">
      <c r="A72" s="235"/>
      <c r="B72" s="253"/>
      <c r="C72" s="253"/>
      <c r="D72" s="235"/>
      <c r="E72" s="81" t="s">
        <v>266</v>
      </c>
      <c r="F72" s="32" t="s">
        <v>54</v>
      </c>
      <c r="G72" s="39" t="s">
        <v>6</v>
      </c>
      <c r="H72" s="39">
        <v>8</v>
      </c>
      <c r="I72" s="31" t="s">
        <v>59</v>
      </c>
      <c r="J72" s="112">
        <v>0</v>
      </c>
      <c r="K72" s="8">
        <v>570</v>
      </c>
      <c r="L72" s="8">
        <v>0</v>
      </c>
      <c r="M72" s="8">
        <v>0</v>
      </c>
    </row>
    <row r="73" spans="1:14" ht="31.5">
      <c r="A73" s="235"/>
      <c r="B73" s="253"/>
      <c r="C73" s="253"/>
      <c r="D73" s="235"/>
      <c r="E73" s="121" t="s">
        <v>167</v>
      </c>
      <c r="F73" s="122" t="s">
        <v>37</v>
      </c>
      <c r="G73" s="100" t="s">
        <v>6</v>
      </c>
      <c r="H73" s="100">
        <v>0</v>
      </c>
      <c r="I73" s="120" t="s">
        <v>59</v>
      </c>
      <c r="J73" s="119" t="s">
        <v>45</v>
      </c>
      <c r="K73" s="123">
        <v>0</v>
      </c>
      <c r="L73" s="123">
        <v>0</v>
      </c>
      <c r="M73" s="123">
        <v>3000</v>
      </c>
    </row>
    <row r="74" spans="1:14" ht="31.5">
      <c r="A74" s="235"/>
      <c r="B74" s="253"/>
      <c r="C74" s="253"/>
      <c r="D74" s="235"/>
      <c r="E74" s="121" t="s">
        <v>297</v>
      </c>
      <c r="F74" s="126" t="s">
        <v>54</v>
      </c>
      <c r="G74" s="44" t="s">
        <v>6</v>
      </c>
      <c r="H74" s="210" t="s">
        <v>45</v>
      </c>
      <c r="I74" s="209" t="s">
        <v>59</v>
      </c>
      <c r="J74" s="209" t="s">
        <v>59</v>
      </c>
      <c r="K74" s="8">
        <v>1243.8800000000001</v>
      </c>
      <c r="L74" s="8">
        <v>0</v>
      </c>
      <c r="M74" s="8">
        <v>0</v>
      </c>
    </row>
    <row r="75" spans="1:14" ht="31.5">
      <c r="A75" s="235"/>
      <c r="B75" s="253"/>
      <c r="C75" s="253"/>
      <c r="D75" s="235"/>
      <c r="E75" s="121" t="s">
        <v>413</v>
      </c>
      <c r="F75" s="126" t="s">
        <v>54</v>
      </c>
      <c r="G75" s="44" t="s">
        <v>6</v>
      </c>
      <c r="H75" s="210" t="s">
        <v>13</v>
      </c>
      <c r="I75" s="209" t="s">
        <v>59</v>
      </c>
      <c r="J75" s="209" t="s">
        <v>59</v>
      </c>
      <c r="K75" s="8">
        <v>100</v>
      </c>
      <c r="L75" s="8">
        <v>0</v>
      </c>
      <c r="M75" s="8">
        <v>0</v>
      </c>
    </row>
    <row r="76" spans="1:14" ht="31.5">
      <c r="A76" s="235"/>
      <c r="B76" s="253"/>
      <c r="C76" s="253"/>
      <c r="D76" s="235"/>
      <c r="E76" s="121" t="s">
        <v>396</v>
      </c>
      <c r="F76" s="126" t="s">
        <v>54</v>
      </c>
      <c r="G76" s="44" t="s">
        <v>6</v>
      </c>
      <c r="H76" s="210" t="s">
        <v>397</v>
      </c>
      <c r="I76" s="209" t="s">
        <v>59</v>
      </c>
      <c r="J76" s="209" t="s">
        <v>59</v>
      </c>
      <c r="K76" s="8">
        <v>1852</v>
      </c>
      <c r="L76" s="8">
        <v>0</v>
      </c>
      <c r="M76" s="8">
        <v>0</v>
      </c>
    </row>
    <row r="77" spans="1:14">
      <c r="A77" s="235"/>
      <c r="B77" s="253"/>
      <c r="C77" s="253"/>
      <c r="D77" s="235"/>
      <c r="E77" s="121" t="s">
        <v>398</v>
      </c>
      <c r="F77" s="126" t="s">
        <v>399</v>
      </c>
      <c r="G77" s="44" t="s">
        <v>6</v>
      </c>
      <c r="H77" s="210" t="s">
        <v>39</v>
      </c>
      <c r="I77" s="111" t="s">
        <v>59</v>
      </c>
      <c r="J77" s="111" t="s">
        <v>59</v>
      </c>
      <c r="K77" s="8">
        <v>150</v>
      </c>
      <c r="L77" s="8">
        <v>0</v>
      </c>
      <c r="M77" s="8">
        <v>0</v>
      </c>
    </row>
    <row r="78" spans="1:14" ht="47.25">
      <c r="A78" s="141" t="s">
        <v>13</v>
      </c>
      <c r="B78" s="141" t="s">
        <v>40</v>
      </c>
      <c r="C78" s="141" t="s">
        <v>91</v>
      </c>
      <c r="D78" s="141" t="s">
        <v>5</v>
      </c>
      <c r="E78" s="155" t="s">
        <v>92</v>
      </c>
      <c r="F78" s="142" t="s">
        <v>90</v>
      </c>
      <c r="G78" s="143" t="s">
        <v>63</v>
      </c>
      <c r="H78" s="143">
        <v>146</v>
      </c>
      <c r="I78" s="143">
        <v>146</v>
      </c>
      <c r="J78" s="143">
        <v>146</v>
      </c>
      <c r="K78" s="156">
        <f>SUM(K79:K141)</f>
        <v>37210.699999999997</v>
      </c>
      <c r="L78" s="156">
        <f t="shared" ref="L78:M78" si="5">SUM(L79:L141)</f>
        <v>30482.399999999998</v>
      </c>
      <c r="M78" s="156">
        <f t="shared" si="5"/>
        <v>30482.399999999998</v>
      </c>
      <c r="N78" s="9"/>
    </row>
    <row r="79" spans="1:14" ht="47.25">
      <c r="A79" s="257" t="s">
        <v>13</v>
      </c>
      <c r="B79" s="257" t="s">
        <v>40</v>
      </c>
      <c r="C79" s="257" t="s">
        <v>91</v>
      </c>
      <c r="D79" s="257" t="s">
        <v>168</v>
      </c>
      <c r="E79" s="10" t="s">
        <v>93</v>
      </c>
      <c r="F79" s="32" t="s">
        <v>90</v>
      </c>
      <c r="G79" s="14" t="s">
        <v>63</v>
      </c>
      <c r="H79" s="47">
        <v>0</v>
      </c>
      <c r="I79" s="31" t="s">
        <v>245</v>
      </c>
      <c r="J79" s="31" t="s">
        <v>245</v>
      </c>
      <c r="K79" s="8">
        <v>0</v>
      </c>
      <c r="L79" s="8">
        <v>1000</v>
      </c>
      <c r="M79" s="8">
        <v>1000</v>
      </c>
    </row>
    <row r="80" spans="1:14" ht="45.75" customHeight="1">
      <c r="A80" s="255"/>
      <c r="B80" s="255"/>
      <c r="C80" s="255"/>
      <c r="D80" s="255"/>
      <c r="E80" s="11" t="s">
        <v>94</v>
      </c>
      <c r="F80" s="32" t="s">
        <v>90</v>
      </c>
      <c r="G80" s="14" t="s">
        <v>63</v>
      </c>
      <c r="H80" s="47" t="s">
        <v>173</v>
      </c>
      <c r="I80" s="31" t="s">
        <v>174</v>
      </c>
      <c r="J80" s="31" t="s">
        <v>173</v>
      </c>
      <c r="K80" s="8">
        <v>90</v>
      </c>
      <c r="L80" s="8">
        <v>90</v>
      </c>
      <c r="M80" s="8">
        <v>90</v>
      </c>
    </row>
    <row r="81" spans="1:13" ht="45.75" customHeight="1">
      <c r="A81" s="255"/>
      <c r="B81" s="255"/>
      <c r="C81" s="255"/>
      <c r="D81" s="255"/>
      <c r="E81" s="11" t="s">
        <v>95</v>
      </c>
      <c r="F81" s="32" t="s">
        <v>96</v>
      </c>
      <c r="G81" s="14" t="s">
        <v>63</v>
      </c>
      <c r="H81" s="47" t="s">
        <v>175</v>
      </c>
      <c r="I81" s="31" t="s">
        <v>175</v>
      </c>
      <c r="J81" s="31" t="s">
        <v>175</v>
      </c>
      <c r="K81" s="8">
        <v>120</v>
      </c>
      <c r="L81" s="8">
        <v>120</v>
      </c>
      <c r="M81" s="8">
        <v>120</v>
      </c>
    </row>
    <row r="82" spans="1:13" ht="53.25" customHeight="1">
      <c r="A82" s="255"/>
      <c r="B82" s="255"/>
      <c r="C82" s="255"/>
      <c r="D82" s="255"/>
      <c r="E82" s="11" t="s">
        <v>97</v>
      </c>
      <c r="F82" s="32" t="s">
        <v>96</v>
      </c>
      <c r="G82" s="14" t="s">
        <v>63</v>
      </c>
      <c r="H82" s="8">
        <v>0</v>
      </c>
      <c r="I82" s="8">
        <v>4.2</v>
      </c>
      <c r="J82" s="8">
        <v>4.2</v>
      </c>
      <c r="K82" s="8">
        <v>0</v>
      </c>
      <c r="L82" s="8">
        <v>1500</v>
      </c>
      <c r="M82" s="8">
        <v>1500</v>
      </c>
    </row>
    <row r="83" spans="1:13" ht="51" customHeight="1">
      <c r="A83" s="258"/>
      <c r="B83" s="258"/>
      <c r="C83" s="258"/>
      <c r="D83" s="258"/>
      <c r="E83" s="11" t="s">
        <v>179</v>
      </c>
      <c r="F83" s="32" t="s">
        <v>96</v>
      </c>
      <c r="G83" s="14" t="s">
        <v>63</v>
      </c>
      <c r="H83" s="47" t="s">
        <v>176</v>
      </c>
      <c r="I83" s="31" t="s">
        <v>176</v>
      </c>
      <c r="J83" s="31" t="s">
        <v>176</v>
      </c>
      <c r="K83" s="8">
        <v>120</v>
      </c>
      <c r="L83" s="8">
        <v>120</v>
      </c>
      <c r="M83" s="8">
        <v>120</v>
      </c>
    </row>
    <row r="84" spans="1:13" ht="67.5" customHeight="1">
      <c r="A84" s="257" t="s">
        <v>13</v>
      </c>
      <c r="B84" s="257" t="s">
        <v>40</v>
      </c>
      <c r="C84" s="257" t="s">
        <v>91</v>
      </c>
      <c r="D84" s="252" t="s">
        <v>83</v>
      </c>
      <c r="E84" s="11" t="s">
        <v>298</v>
      </c>
      <c r="F84" s="42" t="s">
        <v>90</v>
      </c>
      <c r="G84" s="39" t="s">
        <v>63</v>
      </c>
      <c r="H84" s="8">
        <v>0.2</v>
      </c>
      <c r="I84" s="8">
        <v>0</v>
      </c>
      <c r="J84" s="8">
        <v>0</v>
      </c>
      <c r="K84" s="49">
        <v>14.3</v>
      </c>
      <c r="L84" s="49">
        <v>0</v>
      </c>
      <c r="M84" s="49">
        <v>0</v>
      </c>
    </row>
    <row r="85" spans="1:13" ht="81.75" customHeight="1">
      <c r="A85" s="255"/>
      <c r="B85" s="255"/>
      <c r="C85" s="255"/>
      <c r="D85" s="253"/>
      <c r="E85" s="11" t="s">
        <v>269</v>
      </c>
      <c r="F85" s="42" t="s">
        <v>90</v>
      </c>
      <c r="G85" s="39" t="s">
        <v>63</v>
      </c>
      <c r="H85" s="8">
        <v>0.7</v>
      </c>
      <c r="I85" s="8">
        <v>0</v>
      </c>
      <c r="J85" s="8">
        <v>0</v>
      </c>
      <c r="K85" s="49">
        <v>525.16999999999996</v>
      </c>
      <c r="L85" s="49">
        <v>0</v>
      </c>
      <c r="M85" s="49">
        <v>0</v>
      </c>
    </row>
    <row r="86" spans="1:13" ht="64.5" customHeight="1">
      <c r="A86" s="255"/>
      <c r="B86" s="255"/>
      <c r="C86" s="255"/>
      <c r="D86" s="253"/>
      <c r="E86" s="41" t="s">
        <v>279</v>
      </c>
      <c r="F86" s="42" t="s">
        <v>90</v>
      </c>
      <c r="G86" s="39" t="s">
        <v>63</v>
      </c>
      <c r="H86" s="8">
        <v>0.06</v>
      </c>
      <c r="I86" s="8">
        <v>0</v>
      </c>
      <c r="J86" s="8">
        <v>0</v>
      </c>
      <c r="K86" s="49">
        <v>17.3</v>
      </c>
      <c r="L86" s="49">
        <v>0</v>
      </c>
      <c r="M86" s="49">
        <v>0</v>
      </c>
    </row>
    <row r="87" spans="1:13" ht="78.75">
      <c r="A87" s="255"/>
      <c r="B87" s="255"/>
      <c r="C87" s="255"/>
      <c r="D87" s="253"/>
      <c r="E87" s="52" t="s">
        <v>270</v>
      </c>
      <c r="F87" s="42" t="s">
        <v>90</v>
      </c>
      <c r="G87" s="39" t="s">
        <v>63</v>
      </c>
      <c r="H87" s="69">
        <v>5</v>
      </c>
      <c r="I87" s="69">
        <v>0</v>
      </c>
      <c r="J87" s="69">
        <v>0</v>
      </c>
      <c r="K87" s="49">
        <v>300</v>
      </c>
      <c r="L87" s="49">
        <v>0</v>
      </c>
      <c r="M87" s="49">
        <v>0</v>
      </c>
    </row>
    <row r="88" spans="1:13" ht="63">
      <c r="A88" s="255"/>
      <c r="B88" s="255"/>
      <c r="C88" s="255"/>
      <c r="D88" s="253"/>
      <c r="E88" s="52" t="s">
        <v>107</v>
      </c>
      <c r="F88" s="42" t="s">
        <v>90</v>
      </c>
      <c r="G88" s="39" t="s">
        <v>63</v>
      </c>
      <c r="H88" s="69">
        <v>5</v>
      </c>
      <c r="I88" s="69">
        <v>0</v>
      </c>
      <c r="J88" s="69">
        <v>0</v>
      </c>
      <c r="K88" s="49">
        <v>181</v>
      </c>
      <c r="L88" s="49">
        <v>0</v>
      </c>
      <c r="M88" s="49">
        <v>0</v>
      </c>
    </row>
    <row r="89" spans="1:13" ht="47.25">
      <c r="A89" s="255"/>
      <c r="B89" s="255"/>
      <c r="C89" s="255"/>
      <c r="D89" s="253"/>
      <c r="E89" s="41" t="s">
        <v>103</v>
      </c>
      <c r="F89" s="46" t="s">
        <v>90</v>
      </c>
      <c r="G89" s="39" t="s">
        <v>63</v>
      </c>
      <c r="H89" s="69">
        <v>0.05</v>
      </c>
      <c r="I89" s="69">
        <v>0.05</v>
      </c>
      <c r="J89" s="69">
        <v>0.05</v>
      </c>
      <c r="K89" s="49">
        <v>316.74</v>
      </c>
      <c r="L89" s="49">
        <v>200</v>
      </c>
      <c r="M89" s="49">
        <v>200</v>
      </c>
    </row>
    <row r="90" spans="1:13" ht="47.25">
      <c r="A90" s="255"/>
      <c r="B90" s="255"/>
      <c r="C90" s="255"/>
      <c r="D90" s="253"/>
      <c r="E90" s="52" t="s">
        <v>271</v>
      </c>
      <c r="F90" s="42" t="s">
        <v>90</v>
      </c>
      <c r="G90" s="39" t="s">
        <v>63</v>
      </c>
      <c r="H90" s="69">
        <v>5</v>
      </c>
      <c r="I90" s="69">
        <v>0</v>
      </c>
      <c r="J90" s="69">
        <v>0</v>
      </c>
      <c r="K90" s="49">
        <v>3050</v>
      </c>
      <c r="L90" s="49">
        <v>0</v>
      </c>
      <c r="M90" s="49">
        <v>0</v>
      </c>
    </row>
    <row r="91" spans="1:13" ht="63">
      <c r="A91" s="255"/>
      <c r="B91" s="255"/>
      <c r="C91" s="255"/>
      <c r="D91" s="253"/>
      <c r="E91" s="52" t="s">
        <v>272</v>
      </c>
      <c r="F91" s="42" t="s">
        <v>90</v>
      </c>
      <c r="G91" s="39" t="s">
        <v>63</v>
      </c>
      <c r="H91" s="69">
        <v>0.4</v>
      </c>
      <c r="I91" s="69">
        <v>0.4</v>
      </c>
      <c r="J91" s="69">
        <v>0.4</v>
      </c>
      <c r="K91" s="49">
        <v>204.36</v>
      </c>
      <c r="L91" s="49">
        <v>151</v>
      </c>
      <c r="M91" s="49">
        <v>151</v>
      </c>
    </row>
    <row r="92" spans="1:13" ht="47.25">
      <c r="A92" s="255"/>
      <c r="B92" s="255"/>
      <c r="C92" s="255"/>
      <c r="D92" s="253"/>
      <c r="E92" s="52" t="s">
        <v>273</v>
      </c>
      <c r="F92" s="42" t="s">
        <v>90</v>
      </c>
      <c r="G92" s="39" t="s">
        <v>63</v>
      </c>
      <c r="H92" s="69">
        <v>0.4</v>
      </c>
      <c r="I92" s="69">
        <v>0.4</v>
      </c>
      <c r="J92" s="69">
        <v>0.4</v>
      </c>
      <c r="K92" s="49">
        <v>50</v>
      </c>
      <c r="L92" s="49">
        <v>50</v>
      </c>
      <c r="M92" s="49">
        <v>50</v>
      </c>
    </row>
    <row r="93" spans="1:13" ht="47.25">
      <c r="A93" s="255"/>
      <c r="B93" s="255"/>
      <c r="C93" s="255"/>
      <c r="D93" s="253"/>
      <c r="E93" s="52" t="s">
        <v>274</v>
      </c>
      <c r="F93" s="42" t="s">
        <v>90</v>
      </c>
      <c r="G93" s="39" t="s">
        <v>63</v>
      </c>
      <c r="H93" s="69">
        <v>0</v>
      </c>
      <c r="I93" s="69">
        <v>3</v>
      </c>
      <c r="J93" s="69">
        <v>3</v>
      </c>
      <c r="K93" s="49">
        <v>0</v>
      </c>
      <c r="L93" s="49">
        <v>50</v>
      </c>
      <c r="M93" s="49">
        <v>50</v>
      </c>
    </row>
    <row r="94" spans="1:13" ht="47.25">
      <c r="A94" s="255"/>
      <c r="B94" s="255"/>
      <c r="C94" s="255"/>
      <c r="D94" s="253"/>
      <c r="E94" s="52" t="s">
        <v>415</v>
      </c>
      <c r="F94" s="42" t="s">
        <v>90</v>
      </c>
      <c r="G94" s="39" t="s">
        <v>63</v>
      </c>
      <c r="H94" s="69">
        <v>0.8</v>
      </c>
      <c r="I94" s="69">
        <v>0</v>
      </c>
      <c r="J94" s="69">
        <v>0</v>
      </c>
      <c r="K94" s="49">
        <v>141.06</v>
      </c>
      <c r="L94" s="49">
        <v>0</v>
      </c>
      <c r="M94" s="49">
        <v>0</v>
      </c>
    </row>
    <row r="95" spans="1:13" ht="47.25">
      <c r="A95" s="255"/>
      <c r="B95" s="255"/>
      <c r="C95" s="255"/>
      <c r="D95" s="253"/>
      <c r="E95" s="52" t="s">
        <v>390</v>
      </c>
      <c r="F95" s="42" t="s">
        <v>90</v>
      </c>
      <c r="G95" s="39" t="s">
        <v>63</v>
      </c>
      <c r="H95" s="69">
        <v>0.2</v>
      </c>
      <c r="I95" s="69">
        <v>0.2</v>
      </c>
      <c r="J95" s="69">
        <v>0.2</v>
      </c>
      <c r="K95" s="49">
        <v>70</v>
      </c>
      <c r="L95" s="49">
        <v>70</v>
      </c>
      <c r="M95" s="49">
        <v>70</v>
      </c>
    </row>
    <row r="96" spans="1:13" ht="47.25">
      <c r="A96" s="255"/>
      <c r="B96" s="255"/>
      <c r="C96" s="255"/>
      <c r="D96" s="253"/>
      <c r="E96" s="41" t="s">
        <v>100</v>
      </c>
      <c r="F96" s="46" t="s">
        <v>90</v>
      </c>
      <c r="G96" s="39" t="s">
        <v>63</v>
      </c>
      <c r="H96" s="69">
        <v>0.06</v>
      </c>
      <c r="I96" s="69">
        <v>0.06</v>
      </c>
      <c r="J96" s="69">
        <v>0.06</v>
      </c>
      <c r="K96" s="49">
        <v>150</v>
      </c>
      <c r="L96" s="49">
        <v>100</v>
      </c>
      <c r="M96" s="49">
        <v>100</v>
      </c>
    </row>
    <row r="97" spans="1:13" ht="47.25">
      <c r="A97" s="255"/>
      <c r="B97" s="255"/>
      <c r="C97" s="255"/>
      <c r="D97" s="253"/>
      <c r="E97" s="41" t="s">
        <v>98</v>
      </c>
      <c r="F97" s="46" t="s">
        <v>90</v>
      </c>
      <c r="G97" s="39" t="s">
        <v>63</v>
      </c>
      <c r="H97" s="69">
        <v>0</v>
      </c>
      <c r="I97" s="69">
        <v>0.3</v>
      </c>
      <c r="J97" s="69">
        <v>0.3</v>
      </c>
      <c r="K97" s="49">
        <v>0</v>
      </c>
      <c r="L97" s="49">
        <v>800</v>
      </c>
      <c r="M97" s="49">
        <v>800</v>
      </c>
    </row>
    <row r="98" spans="1:13" ht="47.25">
      <c r="A98" s="255"/>
      <c r="B98" s="255"/>
      <c r="C98" s="255"/>
      <c r="D98" s="253"/>
      <c r="E98" s="41" t="s">
        <v>99</v>
      </c>
      <c r="F98" s="46" t="s">
        <v>90</v>
      </c>
      <c r="G98" s="39" t="s">
        <v>63</v>
      </c>
      <c r="H98" s="69">
        <v>0.2</v>
      </c>
      <c r="I98" s="69">
        <v>0.2</v>
      </c>
      <c r="J98" s="69">
        <v>0.2</v>
      </c>
      <c r="K98" s="49">
        <v>250</v>
      </c>
      <c r="L98" s="49">
        <v>200</v>
      </c>
      <c r="M98" s="49">
        <v>200</v>
      </c>
    </row>
    <row r="99" spans="1:13" ht="78.75">
      <c r="A99" s="255"/>
      <c r="B99" s="255"/>
      <c r="C99" s="255"/>
      <c r="D99" s="253"/>
      <c r="E99" s="41" t="s">
        <v>180</v>
      </c>
      <c r="F99" s="42" t="s">
        <v>90</v>
      </c>
      <c r="G99" s="39" t="s">
        <v>63</v>
      </c>
      <c r="H99" s="8">
        <v>0.03</v>
      </c>
      <c r="I99" s="8">
        <v>0.03</v>
      </c>
      <c r="J99" s="8">
        <v>0.03</v>
      </c>
      <c r="K99" s="49">
        <v>500</v>
      </c>
      <c r="L99" s="49">
        <v>400</v>
      </c>
      <c r="M99" s="49">
        <v>400</v>
      </c>
    </row>
    <row r="100" spans="1:13" ht="47.25">
      <c r="A100" s="255"/>
      <c r="B100" s="255"/>
      <c r="C100" s="255"/>
      <c r="D100" s="253"/>
      <c r="E100" s="52" t="s">
        <v>414</v>
      </c>
      <c r="F100" s="42" t="s">
        <v>90</v>
      </c>
      <c r="G100" s="39" t="s">
        <v>63</v>
      </c>
      <c r="H100" s="69">
        <v>0.4</v>
      </c>
      <c r="I100" s="69">
        <v>0</v>
      </c>
      <c r="J100" s="69">
        <v>0</v>
      </c>
      <c r="K100" s="49">
        <f>700-141.06+50+1686.65+6.32</f>
        <v>2301.9100000000003</v>
      </c>
      <c r="L100" s="49">
        <v>0</v>
      </c>
      <c r="M100" s="49">
        <v>0</v>
      </c>
    </row>
    <row r="101" spans="1:13" ht="94.5">
      <c r="A101" s="255"/>
      <c r="B101" s="255"/>
      <c r="C101" s="255"/>
      <c r="D101" s="253"/>
      <c r="E101" s="52" t="s">
        <v>391</v>
      </c>
      <c r="F101" s="42" t="s">
        <v>90</v>
      </c>
      <c r="G101" s="39" t="s">
        <v>63</v>
      </c>
      <c r="H101" s="69">
        <v>0.1</v>
      </c>
      <c r="I101" s="69">
        <v>0</v>
      </c>
      <c r="J101" s="69">
        <v>0</v>
      </c>
      <c r="K101" s="49">
        <v>50</v>
      </c>
      <c r="L101" s="49">
        <v>0</v>
      </c>
      <c r="M101" s="49">
        <v>0</v>
      </c>
    </row>
    <row r="102" spans="1:13" ht="47.25">
      <c r="A102" s="258"/>
      <c r="B102" s="258"/>
      <c r="C102" s="258"/>
      <c r="D102" s="254"/>
      <c r="E102" s="52" t="s">
        <v>416</v>
      </c>
      <c r="F102" s="42" t="s">
        <v>90</v>
      </c>
      <c r="G102" s="39" t="s">
        <v>63</v>
      </c>
      <c r="H102" s="69">
        <v>0.1</v>
      </c>
      <c r="I102" s="69">
        <v>0</v>
      </c>
      <c r="J102" s="69">
        <v>0</v>
      </c>
      <c r="K102" s="49">
        <v>200</v>
      </c>
      <c r="L102" s="49">
        <v>0</v>
      </c>
      <c r="M102" s="49">
        <v>0</v>
      </c>
    </row>
    <row r="103" spans="1:13" ht="47.25">
      <c r="A103" s="256" t="s">
        <v>13</v>
      </c>
      <c r="B103" s="256" t="s">
        <v>40</v>
      </c>
      <c r="C103" s="256" t="s">
        <v>91</v>
      </c>
      <c r="D103" s="253" t="s">
        <v>80</v>
      </c>
      <c r="E103" s="41" t="s">
        <v>275</v>
      </c>
      <c r="F103" s="42" t="s">
        <v>90</v>
      </c>
      <c r="G103" s="39" t="s">
        <v>63</v>
      </c>
      <c r="H103" s="69">
        <v>9.5</v>
      </c>
      <c r="I103" s="69">
        <v>9.5</v>
      </c>
      <c r="J103" s="69">
        <v>9.5</v>
      </c>
      <c r="K103" s="49">
        <v>250</v>
      </c>
      <c r="L103" s="49">
        <v>250</v>
      </c>
      <c r="M103" s="49">
        <v>250</v>
      </c>
    </row>
    <row r="104" spans="1:13" ht="47.25">
      <c r="A104" s="256"/>
      <c r="B104" s="256"/>
      <c r="C104" s="256"/>
      <c r="D104" s="253"/>
      <c r="E104" s="52" t="s">
        <v>254</v>
      </c>
      <c r="F104" s="42" t="s">
        <v>90</v>
      </c>
      <c r="G104" s="39" t="s">
        <v>63</v>
      </c>
      <c r="H104" s="69">
        <v>0.4</v>
      </c>
      <c r="I104" s="69">
        <v>0</v>
      </c>
      <c r="J104" s="69">
        <v>0</v>
      </c>
      <c r="K104" s="49">
        <v>77.72</v>
      </c>
      <c r="L104" s="49">
        <v>0</v>
      </c>
      <c r="M104" s="49">
        <v>0</v>
      </c>
    </row>
    <row r="105" spans="1:13" ht="63">
      <c r="A105" s="256"/>
      <c r="B105" s="256"/>
      <c r="C105" s="256"/>
      <c r="D105" s="253"/>
      <c r="E105" s="52" t="s">
        <v>276</v>
      </c>
      <c r="F105" s="42" t="s">
        <v>90</v>
      </c>
      <c r="G105" s="39" t="s">
        <v>63</v>
      </c>
      <c r="H105" s="69">
        <v>0.2</v>
      </c>
      <c r="I105" s="69">
        <v>0</v>
      </c>
      <c r="J105" s="69">
        <v>0</v>
      </c>
      <c r="K105" s="49">
        <v>109.6</v>
      </c>
      <c r="L105" s="49">
        <v>0</v>
      </c>
      <c r="M105" s="49">
        <v>0</v>
      </c>
    </row>
    <row r="106" spans="1:13" ht="63">
      <c r="A106" s="256"/>
      <c r="B106" s="256"/>
      <c r="C106" s="256"/>
      <c r="D106" s="253"/>
      <c r="E106" s="52" t="s">
        <v>277</v>
      </c>
      <c r="F106" s="42" t="s">
        <v>90</v>
      </c>
      <c r="G106" s="39" t="s">
        <v>63</v>
      </c>
      <c r="H106" s="69">
        <v>1.5</v>
      </c>
      <c r="I106" s="69">
        <v>0</v>
      </c>
      <c r="J106" s="69">
        <v>0</v>
      </c>
      <c r="K106" s="49">
        <v>118.48</v>
      </c>
      <c r="L106" s="49">
        <v>0</v>
      </c>
      <c r="M106" s="49">
        <v>0</v>
      </c>
    </row>
    <row r="107" spans="1:13" ht="78.75">
      <c r="A107" s="256"/>
      <c r="B107" s="256"/>
      <c r="C107" s="256"/>
      <c r="D107" s="253"/>
      <c r="E107" s="41" t="s">
        <v>280</v>
      </c>
      <c r="F107" s="42" t="s">
        <v>90</v>
      </c>
      <c r="G107" s="39" t="s">
        <v>63</v>
      </c>
      <c r="H107" s="69">
        <v>0.8</v>
      </c>
      <c r="I107" s="69">
        <v>0.05</v>
      </c>
      <c r="J107" s="69">
        <v>0.05</v>
      </c>
      <c r="K107" s="49">
        <v>522.36</v>
      </c>
      <c r="L107" s="49">
        <v>500</v>
      </c>
      <c r="M107" s="49">
        <v>500</v>
      </c>
    </row>
    <row r="108" spans="1:13" ht="94.5">
      <c r="A108" s="256"/>
      <c r="B108" s="256"/>
      <c r="C108" s="256"/>
      <c r="D108" s="253"/>
      <c r="E108" s="41" t="s">
        <v>299</v>
      </c>
      <c r="F108" s="42" t="s">
        <v>90</v>
      </c>
      <c r="G108" s="39" t="s">
        <v>63</v>
      </c>
      <c r="H108" s="69">
        <v>1.5</v>
      </c>
      <c r="I108" s="69">
        <v>0</v>
      </c>
      <c r="J108" s="69">
        <v>0</v>
      </c>
      <c r="K108" s="49">
        <v>99.1</v>
      </c>
      <c r="L108" s="49">
        <v>0</v>
      </c>
      <c r="M108" s="49">
        <v>0</v>
      </c>
    </row>
    <row r="109" spans="1:13" ht="94.5">
      <c r="A109" s="256"/>
      <c r="B109" s="256"/>
      <c r="C109" s="256"/>
      <c r="D109" s="253"/>
      <c r="E109" s="41" t="s">
        <v>388</v>
      </c>
      <c r="F109" s="42" t="s">
        <v>90</v>
      </c>
      <c r="G109" s="39" t="s">
        <v>63</v>
      </c>
      <c r="H109" s="69">
        <v>1.5</v>
      </c>
      <c r="I109" s="69">
        <v>0</v>
      </c>
      <c r="J109" s="69">
        <v>0</v>
      </c>
      <c r="K109" s="49">
        <v>958.13</v>
      </c>
      <c r="L109" s="49">
        <v>0</v>
      </c>
      <c r="M109" s="49">
        <v>0</v>
      </c>
    </row>
    <row r="110" spans="1:13" ht="47.25">
      <c r="A110" s="256"/>
      <c r="B110" s="256"/>
      <c r="C110" s="256"/>
      <c r="D110" s="253"/>
      <c r="E110" s="51" t="s">
        <v>106</v>
      </c>
      <c r="F110" s="46" t="s">
        <v>90</v>
      </c>
      <c r="G110" s="39" t="s">
        <v>63</v>
      </c>
      <c r="H110" s="70">
        <v>13.8</v>
      </c>
      <c r="I110" s="70">
        <v>13.84</v>
      </c>
      <c r="J110" s="70">
        <v>13.84</v>
      </c>
      <c r="K110" s="50">
        <v>1778.01</v>
      </c>
      <c r="L110" s="50">
        <v>1000</v>
      </c>
      <c r="M110" s="49">
        <v>1000</v>
      </c>
    </row>
    <row r="111" spans="1:13" ht="63">
      <c r="A111" s="256"/>
      <c r="B111" s="256"/>
      <c r="C111" s="256"/>
      <c r="D111" s="253"/>
      <c r="E111" s="84" t="s">
        <v>387</v>
      </c>
      <c r="F111" s="42" t="s">
        <v>90</v>
      </c>
      <c r="G111" s="39" t="s">
        <v>63</v>
      </c>
      <c r="H111" s="69">
        <v>0.4</v>
      </c>
      <c r="I111" s="69">
        <v>0.4</v>
      </c>
      <c r="J111" s="69">
        <v>0.4</v>
      </c>
      <c r="K111" s="49">
        <v>602.04</v>
      </c>
      <c r="L111" s="49">
        <v>100</v>
      </c>
      <c r="M111" s="49">
        <v>100</v>
      </c>
    </row>
    <row r="112" spans="1:13" ht="63">
      <c r="A112" s="256"/>
      <c r="B112" s="256"/>
      <c r="C112" s="256"/>
      <c r="D112" s="253"/>
      <c r="E112" s="115" t="s">
        <v>169</v>
      </c>
      <c r="F112" s="46" t="s">
        <v>90</v>
      </c>
      <c r="G112" s="39" t="s">
        <v>63</v>
      </c>
      <c r="H112" s="69">
        <v>0.1</v>
      </c>
      <c r="I112" s="69">
        <v>0.1</v>
      </c>
      <c r="J112" s="69">
        <v>0.1</v>
      </c>
      <c r="K112" s="49">
        <v>296.51</v>
      </c>
      <c r="L112" s="49">
        <v>300</v>
      </c>
      <c r="M112" s="49">
        <v>300</v>
      </c>
    </row>
    <row r="113" spans="1:13" ht="47.25">
      <c r="A113" s="256"/>
      <c r="B113" s="256"/>
      <c r="C113" s="256"/>
      <c r="D113" s="253"/>
      <c r="E113" s="52" t="s">
        <v>102</v>
      </c>
      <c r="F113" s="42" t="s">
        <v>90</v>
      </c>
      <c r="G113" s="39" t="s">
        <v>63</v>
      </c>
      <c r="H113" s="69">
        <v>0.1</v>
      </c>
      <c r="I113" s="69">
        <v>0.1</v>
      </c>
      <c r="J113" s="69">
        <v>0.1</v>
      </c>
      <c r="K113" s="53">
        <v>150</v>
      </c>
      <c r="L113" s="53">
        <v>150</v>
      </c>
      <c r="M113" s="53">
        <v>150</v>
      </c>
    </row>
    <row r="114" spans="1:13" ht="47.25">
      <c r="A114" s="256"/>
      <c r="B114" s="256"/>
      <c r="C114" s="256"/>
      <c r="D114" s="253"/>
      <c r="E114" s="51" t="s">
        <v>108</v>
      </c>
      <c r="F114" s="42" t="s">
        <v>90</v>
      </c>
      <c r="G114" s="39" t="s">
        <v>63</v>
      </c>
      <c r="H114" s="69">
        <v>0.7</v>
      </c>
      <c r="I114" s="69">
        <v>0.7</v>
      </c>
      <c r="J114" s="69">
        <v>0.7</v>
      </c>
      <c r="K114" s="49">
        <v>400</v>
      </c>
      <c r="L114" s="49">
        <v>250</v>
      </c>
      <c r="M114" s="49">
        <v>250</v>
      </c>
    </row>
    <row r="115" spans="1:13" ht="32.25" customHeight="1">
      <c r="A115" s="256"/>
      <c r="B115" s="256"/>
      <c r="C115" s="256"/>
      <c r="D115" s="253"/>
      <c r="E115" s="52" t="s">
        <v>109</v>
      </c>
      <c r="F115" s="42" t="s">
        <v>90</v>
      </c>
      <c r="G115" s="39" t="s">
        <v>63</v>
      </c>
      <c r="H115" s="8">
        <v>0.05</v>
      </c>
      <c r="I115" s="8">
        <v>0.05</v>
      </c>
      <c r="J115" s="8">
        <v>0.05</v>
      </c>
      <c r="K115" s="49">
        <v>400</v>
      </c>
      <c r="L115" s="49">
        <v>200</v>
      </c>
      <c r="M115" s="49">
        <v>200</v>
      </c>
    </row>
    <row r="116" spans="1:13" ht="47.25">
      <c r="A116" s="256"/>
      <c r="B116" s="256"/>
      <c r="C116" s="256"/>
      <c r="D116" s="253"/>
      <c r="E116" s="41" t="s">
        <v>101</v>
      </c>
      <c r="F116" s="46" t="s">
        <v>90</v>
      </c>
      <c r="G116" s="39" t="s">
        <v>63</v>
      </c>
      <c r="H116" s="69">
        <v>0.05</v>
      </c>
      <c r="I116" s="69">
        <v>0.05</v>
      </c>
      <c r="J116" s="69">
        <v>0.05</v>
      </c>
      <c r="K116" s="49">
        <v>300</v>
      </c>
      <c r="L116" s="49">
        <v>200</v>
      </c>
      <c r="M116" s="49">
        <v>200</v>
      </c>
    </row>
    <row r="117" spans="1:13" ht="78.75">
      <c r="A117" s="256"/>
      <c r="B117" s="256"/>
      <c r="C117" s="256"/>
      <c r="D117" s="253"/>
      <c r="E117" s="52" t="s">
        <v>389</v>
      </c>
      <c r="F117" s="42" t="s">
        <v>90</v>
      </c>
      <c r="G117" s="39" t="s">
        <v>63</v>
      </c>
      <c r="H117" s="69">
        <v>1</v>
      </c>
      <c r="I117" s="69">
        <v>1</v>
      </c>
      <c r="J117" s="69">
        <v>1</v>
      </c>
      <c r="K117" s="53">
        <v>120</v>
      </c>
      <c r="L117" s="53">
        <v>50</v>
      </c>
      <c r="M117" s="53">
        <v>50</v>
      </c>
    </row>
    <row r="118" spans="1:13" ht="47.25">
      <c r="A118" s="256"/>
      <c r="B118" s="256"/>
      <c r="C118" s="256"/>
      <c r="D118" s="253"/>
      <c r="E118" s="51" t="s">
        <v>181</v>
      </c>
      <c r="F118" s="42" t="s">
        <v>90</v>
      </c>
      <c r="G118" s="39" t="s">
        <v>63</v>
      </c>
      <c r="H118" s="69">
        <v>0.15</v>
      </c>
      <c r="I118" s="69">
        <v>0.15</v>
      </c>
      <c r="J118" s="69">
        <v>0.15</v>
      </c>
      <c r="K118" s="49">
        <v>350</v>
      </c>
      <c r="L118" s="49">
        <v>300</v>
      </c>
      <c r="M118" s="49">
        <v>300</v>
      </c>
    </row>
    <row r="119" spans="1:13" ht="47.25">
      <c r="A119" s="256"/>
      <c r="B119" s="256"/>
      <c r="C119" s="256"/>
      <c r="D119" s="253"/>
      <c r="E119" s="52" t="s">
        <v>110</v>
      </c>
      <c r="F119" s="42" t="s">
        <v>90</v>
      </c>
      <c r="G119" s="39" t="s">
        <v>63</v>
      </c>
      <c r="H119" s="8">
        <v>0.05</v>
      </c>
      <c r="I119" s="8">
        <v>0.05</v>
      </c>
      <c r="J119" s="8">
        <v>0.05</v>
      </c>
      <c r="K119" s="53">
        <v>150</v>
      </c>
      <c r="L119" s="53">
        <v>150</v>
      </c>
      <c r="M119" s="53">
        <v>150</v>
      </c>
    </row>
    <row r="120" spans="1:13" ht="87" customHeight="1">
      <c r="A120" s="256"/>
      <c r="B120" s="256"/>
      <c r="C120" s="256"/>
      <c r="D120" s="253"/>
      <c r="E120" s="41" t="s">
        <v>281</v>
      </c>
      <c r="F120" s="42" t="s">
        <v>90</v>
      </c>
      <c r="G120" s="39" t="s">
        <v>63</v>
      </c>
      <c r="H120" s="69">
        <v>0.12</v>
      </c>
      <c r="I120" s="69">
        <v>0</v>
      </c>
      <c r="J120" s="69">
        <v>0</v>
      </c>
      <c r="K120" s="49">
        <v>1720</v>
      </c>
      <c r="L120" s="49">
        <v>0</v>
      </c>
      <c r="M120" s="49">
        <v>0</v>
      </c>
    </row>
    <row r="121" spans="1:13" ht="54" customHeight="1">
      <c r="A121" s="256"/>
      <c r="B121" s="256"/>
      <c r="C121" s="256"/>
      <c r="D121" s="253"/>
      <c r="E121" s="41" t="s">
        <v>105</v>
      </c>
      <c r="F121" s="42" t="s">
        <v>90</v>
      </c>
      <c r="G121" s="39" t="s">
        <v>63</v>
      </c>
      <c r="H121" s="69">
        <v>0</v>
      </c>
      <c r="I121" s="69">
        <v>0.05</v>
      </c>
      <c r="J121" s="69">
        <v>0.05</v>
      </c>
      <c r="K121" s="49">
        <v>0</v>
      </c>
      <c r="L121" s="49">
        <v>100</v>
      </c>
      <c r="M121" s="49">
        <v>100</v>
      </c>
    </row>
    <row r="122" spans="1:13" ht="63">
      <c r="A122" s="256"/>
      <c r="B122" s="256"/>
      <c r="C122" s="256"/>
      <c r="D122" s="253"/>
      <c r="E122" s="52" t="s">
        <v>107</v>
      </c>
      <c r="F122" s="42" t="s">
        <v>90</v>
      </c>
      <c r="G122" s="39" t="s">
        <v>63</v>
      </c>
      <c r="H122" s="69">
        <v>0</v>
      </c>
      <c r="I122" s="69">
        <v>5</v>
      </c>
      <c r="J122" s="69">
        <v>5</v>
      </c>
      <c r="K122" s="49">
        <v>0</v>
      </c>
      <c r="L122" s="49">
        <v>275</v>
      </c>
      <c r="M122" s="49">
        <v>275</v>
      </c>
    </row>
    <row r="123" spans="1:13" ht="47.25">
      <c r="A123" s="256"/>
      <c r="B123" s="256"/>
      <c r="C123" s="256"/>
      <c r="D123" s="254"/>
      <c r="E123" s="51" t="s">
        <v>278</v>
      </c>
      <c r="F123" s="42" t="s">
        <v>90</v>
      </c>
      <c r="G123" s="39" t="s">
        <v>63</v>
      </c>
      <c r="H123" s="69">
        <v>0</v>
      </c>
      <c r="I123" s="69">
        <v>0.8</v>
      </c>
      <c r="J123" s="69">
        <v>0.8</v>
      </c>
      <c r="K123" s="49">
        <v>0</v>
      </c>
      <c r="L123" s="49">
        <v>30</v>
      </c>
      <c r="M123" s="49">
        <v>30</v>
      </c>
    </row>
    <row r="124" spans="1:13" ht="47.25">
      <c r="A124" s="255" t="s">
        <v>13</v>
      </c>
      <c r="B124" s="255" t="s">
        <v>40</v>
      </c>
      <c r="C124" s="255" t="s">
        <v>91</v>
      </c>
      <c r="D124" s="256" t="s">
        <v>370</v>
      </c>
      <c r="E124" s="41" t="s">
        <v>111</v>
      </c>
      <c r="F124" s="42" t="s">
        <v>90</v>
      </c>
      <c r="G124" s="39" t="s">
        <v>63</v>
      </c>
      <c r="H124" s="69">
        <v>0.8</v>
      </c>
      <c r="I124" s="69">
        <v>0.8</v>
      </c>
      <c r="J124" s="69">
        <v>0.8</v>
      </c>
      <c r="K124" s="49">
        <v>1013.97</v>
      </c>
      <c r="L124" s="49">
        <v>500</v>
      </c>
      <c r="M124" s="49">
        <v>500</v>
      </c>
    </row>
    <row r="125" spans="1:13" ht="47.25">
      <c r="A125" s="255"/>
      <c r="B125" s="255"/>
      <c r="C125" s="255"/>
      <c r="D125" s="256"/>
      <c r="E125" s="41" t="s">
        <v>112</v>
      </c>
      <c r="F125" s="42" t="s">
        <v>90</v>
      </c>
      <c r="G125" s="39" t="s">
        <v>63</v>
      </c>
      <c r="H125" s="69">
        <v>0.8</v>
      </c>
      <c r="I125" s="69">
        <v>0.8</v>
      </c>
      <c r="J125" s="69">
        <v>0.8</v>
      </c>
      <c r="K125" s="49">
        <v>912.37</v>
      </c>
      <c r="L125" s="49">
        <v>950</v>
      </c>
      <c r="M125" s="49">
        <v>950</v>
      </c>
    </row>
    <row r="126" spans="1:13" ht="63">
      <c r="A126" s="255"/>
      <c r="B126" s="255"/>
      <c r="C126" s="255"/>
      <c r="D126" s="256"/>
      <c r="E126" s="41" t="s">
        <v>104</v>
      </c>
      <c r="F126" s="42" t="s">
        <v>90</v>
      </c>
      <c r="G126" s="39" t="s">
        <v>63</v>
      </c>
      <c r="H126" s="69">
        <v>0.8</v>
      </c>
      <c r="I126" s="69">
        <v>0.8</v>
      </c>
      <c r="J126" s="69">
        <v>0.8</v>
      </c>
      <c r="K126" s="49">
        <v>226.02</v>
      </c>
      <c r="L126" s="49">
        <v>250</v>
      </c>
      <c r="M126" s="49">
        <v>250</v>
      </c>
    </row>
    <row r="127" spans="1:13" ht="52.5" customHeight="1">
      <c r="A127" s="255"/>
      <c r="B127" s="255"/>
      <c r="C127" s="255"/>
      <c r="D127" s="256"/>
      <c r="E127" s="41" t="s">
        <v>113</v>
      </c>
      <c r="F127" s="42" t="s">
        <v>90</v>
      </c>
      <c r="G127" s="39" t="s">
        <v>63</v>
      </c>
      <c r="H127" s="69">
        <v>0.8</v>
      </c>
      <c r="I127" s="8">
        <v>2.5499999999999998</v>
      </c>
      <c r="J127" s="8">
        <v>2.5499999999999998</v>
      </c>
      <c r="K127" s="49">
        <f>793.09-120</f>
        <v>673.09</v>
      </c>
      <c r="L127" s="49">
        <v>450</v>
      </c>
      <c r="M127" s="49">
        <v>450</v>
      </c>
    </row>
    <row r="128" spans="1:13" ht="87.75" customHeight="1">
      <c r="A128" s="255"/>
      <c r="B128" s="255"/>
      <c r="C128" s="255"/>
      <c r="D128" s="256"/>
      <c r="E128" s="41" t="s">
        <v>118</v>
      </c>
      <c r="F128" s="42" t="s">
        <v>90</v>
      </c>
      <c r="G128" s="39" t="s">
        <v>63</v>
      </c>
      <c r="H128" s="69">
        <v>0.8</v>
      </c>
      <c r="I128" s="69">
        <v>0.8</v>
      </c>
      <c r="J128" s="69">
        <v>0.8</v>
      </c>
      <c r="K128" s="49">
        <v>120</v>
      </c>
      <c r="L128" s="49">
        <v>125</v>
      </c>
      <c r="M128" s="49">
        <v>125</v>
      </c>
    </row>
    <row r="129" spans="1:13" ht="87.75" customHeight="1">
      <c r="A129" s="255"/>
      <c r="B129" s="255"/>
      <c r="C129" s="255"/>
      <c r="D129" s="256"/>
      <c r="E129" s="41" t="s">
        <v>300</v>
      </c>
      <c r="F129" s="42" t="s">
        <v>90</v>
      </c>
      <c r="G129" s="39" t="s">
        <v>63</v>
      </c>
      <c r="H129" s="69">
        <v>27</v>
      </c>
      <c r="I129" s="69">
        <v>0</v>
      </c>
      <c r="J129" s="69">
        <v>0</v>
      </c>
      <c r="K129" s="49">
        <v>1252.69</v>
      </c>
      <c r="L129" s="49">
        <v>0</v>
      </c>
      <c r="M129" s="49">
        <v>0</v>
      </c>
    </row>
    <row r="130" spans="1:13" ht="72" customHeight="1">
      <c r="A130" s="255"/>
      <c r="B130" s="255"/>
      <c r="C130" s="255"/>
      <c r="D130" s="256"/>
      <c r="E130" s="42" t="s">
        <v>116</v>
      </c>
      <c r="F130" s="42" t="s">
        <v>90</v>
      </c>
      <c r="G130" s="39" t="s">
        <v>63</v>
      </c>
      <c r="H130" s="69">
        <v>0</v>
      </c>
      <c r="I130" s="69">
        <v>33</v>
      </c>
      <c r="J130" s="69">
        <v>33</v>
      </c>
      <c r="K130" s="49">
        <v>0</v>
      </c>
      <c r="L130" s="49">
        <v>1400</v>
      </c>
      <c r="M130" s="49">
        <v>1400</v>
      </c>
    </row>
    <row r="131" spans="1:13" ht="54.75" customHeight="1">
      <c r="A131" s="255"/>
      <c r="B131" s="255"/>
      <c r="C131" s="255"/>
      <c r="D131" s="256"/>
      <c r="E131" s="41" t="s">
        <v>114</v>
      </c>
      <c r="F131" s="42" t="s">
        <v>90</v>
      </c>
      <c r="G131" s="39" t="s">
        <v>63</v>
      </c>
      <c r="H131" s="69">
        <v>0.8</v>
      </c>
      <c r="I131" s="69">
        <v>0.8</v>
      </c>
      <c r="J131" s="69">
        <v>0.8</v>
      </c>
      <c r="K131" s="49">
        <v>250</v>
      </c>
      <c r="L131" s="49">
        <v>250</v>
      </c>
      <c r="M131" s="49">
        <v>250</v>
      </c>
    </row>
    <row r="132" spans="1:13" ht="31.5" customHeight="1">
      <c r="A132" s="255"/>
      <c r="B132" s="255"/>
      <c r="C132" s="255"/>
      <c r="D132" s="256"/>
      <c r="E132" s="41" t="s">
        <v>115</v>
      </c>
      <c r="F132" s="42" t="s">
        <v>90</v>
      </c>
      <c r="G132" s="39" t="s">
        <v>63</v>
      </c>
      <c r="H132" s="8">
        <v>4</v>
      </c>
      <c r="I132" s="8">
        <v>4.16</v>
      </c>
      <c r="J132" s="8">
        <v>4.16</v>
      </c>
      <c r="K132" s="49">
        <v>200</v>
      </c>
      <c r="L132" s="49">
        <v>200</v>
      </c>
      <c r="M132" s="49">
        <v>200</v>
      </c>
    </row>
    <row r="133" spans="1:13" ht="81.75" customHeight="1">
      <c r="A133" s="255"/>
      <c r="B133" s="255"/>
      <c r="C133" s="255"/>
      <c r="D133" s="256"/>
      <c r="E133" s="41" t="s">
        <v>282</v>
      </c>
      <c r="F133" s="42" t="s">
        <v>90</v>
      </c>
      <c r="G133" s="39" t="s">
        <v>63</v>
      </c>
      <c r="H133" s="69">
        <v>0.8</v>
      </c>
      <c r="I133" s="69">
        <v>0</v>
      </c>
      <c r="J133" s="69">
        <v>0</v>
      </c>
      <c r="K133" s="49">
        <v>370</v>
      </c>
      <c r="L133" s="49">
        <v>0</v>
      </c>
      <c r="M133" s="49">
        <v>0</v>
      </c>
    </row>
    <row r="134" spans="1:13" ht="154.5" customHeight="1">
      <c r="A134" s="255"/>
      <c r="B134" s="255"/>
      <c r="C134" s="255"/>
      <c r="D134" s="256"/>
      <c r="E134" s="41" t="s">
        <v>283</v>
      </c>
      <c r="F134" s="42" t="s">
        <v>90</v>
      </c>
      <c r="G134" s="39" t="s">
        <v>63</v>
      </c>
      <c r="H134" s="69">
        <v>41</v>
      </c>
      <c r="I134" s="69">
        <v>44.17</v>
      </c>
      <c r="J134" s="69">
        <v>44.17</v>
      </c>
      <c r="K134" s="49">
        <v>10160.39</v>
      </c>
      <c r="L134" s="49">
        <f>14787.38-250</f>
        <v>14537.38</v>
      </c>
      <c r="M134" s="49">
        <f>14787.38-250</f>
        <v>14537.38</v>
      </c>
    </row>
    <row r="135" spans="1:13" ht="47.25">
      <c r="A135" s="255"/>
      <c r="B135" s="255"/>
      <c r="C135" s="255"/>
      <c r="D135" s="256"/>
      <c r="E135" s="41" t="s">
        <v>371</v>
      </c>
      <c r="F135" s="42" t="s">
        <v>90</v>
      </c>
      <c r="G135" s="39" t="s">
        <v>63</v>
      </c>
      <c r="H135" s="8">
        <v>0.8</v>
      </c>
      <c r="I135" s="8">
        <v>0</v>
      </c>
      <c r="J135" s="8">
        <v>0</v>
      </c>
      <c r="K135" s="49">
        <v>1400</v>
      </c>
      <c r="L135" s="49">
        <v>0</v>
      </c>
      <c r="M135" s="49">
        <v>0</v>
      </c>
    </row>
    <row r="136" spans="1:13" ht="47.25" customHeight="1">
      <c r="A136" s="255"/>
      <c r="B136" s="255"/>
      <c r="C136" s="255"/>
      <c r="D136" s="256"/>
      <c r="E136" s="41" t="s">
        <v>117</v>
      </c>
      <c r="F136" s="42" t="s">
        <v>90</v>
      </c>
      <c r="G136" s="39" t="s">
        <v>63</v>
      </c>
      <c r="H136" s="69">
        <v>4</v>
      </c>
      <c r="I136" s="69">
        <v>4</v>
      </c>
      <c r="J136" s="69">
        <v>4</v>
      </c>
      <c r="K136" s="49">
        <v>800</v>
      </c>
      <c r="L136" s="49">
        <v>1000</v>
      </c>
      <c r="M136" s="49">
        <v>1000</v>
      </c>
    </row>
    <row r="137" spans="1:13" ht="47.25" customHeight="1">
      <c r="A137" s="255"/>
      <c r="B137" s="255"/>
      <c r="C137" s="255"/>
      <c r="D137" s="256"/>
      <c r="E137" s="68" t="s">
        <v>119</v>
      </c>
      <c r="F137" s="42" t="s">
        <v>120</v>
      </c>
      <c r="G137" s="39" t="s">
        <v>6</v>
      </c>
      <c r="H137" s="69">
        <v>12</v>
      </c>
      <c r="I137" s="69">
        <v>12</v>
      </c>
      <c r="J137" s="69">
        <v>12</v>
      </c>
      <c r="K137" s="49">
        <v>2278.38</v>
      </c>
      <c r="L137" s="49">
        <v>1614.02</v>
      </c>
      <c r="M137" s="49">
        <v>1614.02</v>
      </c>
    </row>
    <row r="138" spans="1:13" ht="47.25">
      <c r="A138" s="257" t="s">
        <v>13</v>
      </c>
      <c r="B138" s="257" t="s">
        <v>40</v>
      </c>
      <c r="C138" s="257" t="s">
        <v>91</v>
      </c>
      <c r="D138" s="54" t="s">
        <v>46</v>
      </c>
      <c r="E138" s="41" t="s">
        <v>392</v>
      </c>
      <c r="F138" s="42" t="s">
        <v>90</v>
      </c>
      <c r="G138" s="39" t="s">
        <v>63</v>
      </c>
      <c r="H138" s="69">
        <v>0.95</v>
      </c>
      <c r="I138" s="69">
        <v>0.95</v>
      </c>
      <c r="J138" s="69">
        <v>0.95</v>
      </c>
      <c r="K138" s="49">
        <v>250</v>
      </c>
      <c r="L138" s="49">
        <v>250</v>
      </c>
      <c r="M138" s="49">
        <v>250</v>
      </c>
    </row>
    <row r="139" spans="1:13" ht="47.25">
      <c r="A139" s="255"/>
      <c r="B139" s="255"/>
      <c r="C139" s="255"/>
      <c r="D139" s="54" t="s">
        <v>46</v>
      </c>
      <c r="E139" s="41" t="s">
        <v>195</v>
      </c>
      <c r="F139" s="42" t="s">
        <v>90</v>
      </c>
      <c r="G139" s="39" t="s">
        <v>63</v>
      </c>
      <c r="H139" s="8">
        <v>0.16</v>
      </c>
      <c r="I139" s="8">
        <v>0.16</v>
      </c>
      <c r="J139" s="8">
        <v>0.16</v>
      </c>
      <c r="K139" s="49">
        <v>50</v>
      </c>
      <c r="L139" s="49">
        <v>50</v>
      </c>
      <c r="M139" s="49">
        <v>50</v>
      </c>
    </row>
    <row r="140" spans="1:13" ht="47.25">
      <c r="A140" s="258"/>
      <c r="B140" s="258"/>
      <c r="C140" s="258"/>
      <c r="D140" s="54" t="s">
        <v>46</v>
      </c>
      <c r="E140" s="41" t="s">
        <v>268</v>
      </c>
      <c r="F140" s="42" t="s">
        <v>90</v>
      </c>
      <c r="G140" s="39" t="s">
        <v>63</v>
      </c>
      <c r="H140" s="8">
        <v>0.3</v>
      </c>
      <c r="I140" s="8">
        <v>0.3</v>
      </c>
      <c r="J140" s="8">
        <v>0.3</v>
      </c>
      <c r="K140" s="49">
        <v>150</v>
      </c>
      <c r="L140" s="49">
        <v>150</v>
      </c>
      <c r="M140" s="49">
        <v>150</v>
      </c>
    </row>
    <row r="141" spans="1:13" ht="47.25">
      <c r="A141" s="65" t="s">
        <v>13</v>
      </c>
      <c r="B141" s="116" t="s">
        <v>40</v>
      </c>
      <c r="C141" s="71" t="s">
        <v>91</v>
      </c>
      <c r="D141" s="208" t="s">
        <v>61</v>
      </c>
      <c r="E141" s="41" t="s">
        <v>121</v>
      </c>
      <c r="F141" s="42" t="s">
        <v>90</v>
      </c>
      <c r="G141" s="39" t="s">
        <v>63</v>
      </c>
      <c r="H141" s="8">
        <v>0.03</v>
      </c>
      <c r="I141" s="8">
        <v>0.03</v>
      </c>
      <c r="J141" s="8">
        <v>0.03</v>
      </c>
      <c r="K141" s="49">
        <v>50</v>
      </c>
      <c r="L141" s="49">
        <v>50</v>
      </c>
      <c r="M141" s="49">
        <v>50</v>
      </c>
    </row>
    <row r="142" spans="1:13">
      <c r="B142" s="1"/>
      <c r="D142" s="1"/>
    </row>
    <row r="143" spans="1:13">
      <c r="B143" s="1"/>
      <c r="D143" s="1"/>
    </row>
    <row r="144" spans="1:13">
      <c r="A144" s="88"/>
      <c r="B144" s="88"/>
      <c r="C144" s="88"/>
      <c r="D144" s="92"/>
      <c r="E144" s="93"/>
      <c r="F144" s="94"/>
      <c r="G144" s="95"/>
      <c r="H144" s="90"/>
      <c r="I144" s="90"/>
      <c r="J144" s="90"/>
      <c r="K144" s="96"/>
      <c r="L144" s="96"/>
      <c r="M144" s="96"/>
    </row>
    <row r="145" spans="1:13">
      <c r="A145" s="88"/>
      <c r="B145" s="91"/>
      <c r="C145" s="88"/>
      <c r="D145" s="92"/>
      <c r="E145" s="93"/>
      <c r="F145" s="94"/>
      <c r="G145" s="95"/>
      <c r="H145" s="90"/>
      <c r="I145" s="90"/>
      <c r="J145" s="90"/>
      <c r="K145" s="96"/>
      <c r="L145" s="96"/>
      <c r="M145" s="96"/>
    </row>
    <row r="146" spans="1:13">
      <c r="A146" s="259" t="s">
        <v>222</v>
      </c>
      <c r="B146" s="259"/>
      <c r="C146" s="259"/>
      <c r="D146" s="259"/>
      <c r="E146" s="259"/>
      <c r="F146" s="259"/>
      <c r="G146" s="259"/>
      <c r="H146" s="259"/>
    </row>
    <row r="147" spans="1:13">
      <c r="A147" s="16"/>
      <c r="B147" s="16"/>
      <c r="C147" s="16"/>
      <c r="D147" s="16"/>
      <c r="E147" s="16"/>
      <c r="F147" s="16"/>
      <c r="G147" s="16"/>
      <c r="H147" s="16"/>
    </row>
    <row r="148" spans="1:13">
      <c r="A148" s="16"/>
      <c r="B148" s="16"/>
      <c r="C148" s="16"/>
      <c r="D148" s="16"/>
      <c r="E148" s="16"/>
      <c r="F148" s="16"/>
      <c r="G148" s="16"/>
      <c r="H148" s="16"/>
    </row>
    <row r="149" spans="1:13" ht="30.75" customHeight="1">
      <c r="A149" s="226" t="s">
        <v>315</v>
      </c>
      <c r="B149" s="226"/>
      <c r="C149" s="226"/>
      <c r="D149" s="226"/>
      <c r="F149" s="1" t="s">
        <v>316</v>
      </c>
    </row>
    <row r="151" spans="1:13" ht="31.5">
      <c r="A151" s="226" t="s">
        <v>19</v>
      </c>
      <c r="B151" s="226"/>
      <c r="C151" s="26"/>
      <c r="D151" s="26" t="s">
        <v>20</v>
      </c>
    </row>
    <row r="152" spans="1:13">
      <c r="D152" s="17" t="s">
        <v>21</v>
      </c>
      <c r="F152" s="9"/>
      <c r="G152" s="9"/>
      <c r="H152" s="9"/>
    </row>
    <row r="153" spans="1:13">
      <c r="F153" s="9"/>
      <c r="G153" s="9"/>
      <c r="H153" s="9"/>
    </row>
    <row r="155" spans="1:13">
      <c r="F155" s="9"/>
      <c r="G155" s="9"/>
      <c r="H155" s="9"/>
    </row>
    <row r="156" spans="1:13">
      <c r="F156" s="9"/>
      <c r="G156" s="9"/>
      <c r="H156" s="9"/>
    </row>
    <row r="157" spans="1:13">
      <c r="F157" s="9"/>
      <c r="G157" s="9"/>
      <c r="H157" s="9"/>
    </row>
    <row r="158" spans="1:13">
      <c r="F158" s="9"/>
      <c r="G158" s="9"/>
      <c r="H158" s="9"/>
    </row>
    <row r="159" spans="1:13">
      <c r="F159" s="9"/>
      <c r="G159" s="9"/>
      <c r="H159" s="9"/>
    </row>
    <row r="160" spans="1:13">
      <c r="F160" s="9"/>
      <c r="G160" s="9"/>
      <c r="H160" s="9"/>
    </row>
    <row r="161" spans="6:8">
      <c r="F161" s="9"/>
      <c r="G161" s="9"/>
      <c r="H161" s="9"/>
    </row>
    <row r="162" spans="6:8">
      <c r="F162" s="9"/>
      <c r="G162" s="9"/>
      <c r="H162" s="9"/>
    </row>
    <row r="163" spans="6:8">
      <c r="F163" s="9"/>
      <c r="G163" s="9"/>
      <c r="H163" s="9"/>
    </row>
    <row r="164" spans="6:8">
      <c r="F164" s="9"/>
      <c r="G164" s="9"/>
      <c r="H164" s="9"/>
    </row>
    <row r="165" spans="6:8">
      <c r="F165" s="9"/>
      <c r="G165" s="9"/>
      <c r="H165" s="9"/>
    </row>
    <row r="166" spans="6:8">
      <c r="F166" s="9"/>
      <c r="G166" s="9"/>
      <c r="H166" s="9"/>
    </row>
    <row r="167" spans="6:8">
      <c r="F167" s="9"/>
      <c r="G167" s="9"/>
      <c r="H167" s="9"/>
    </row>
    <row r="168" spans="6:8">
      <c r="F168" s="9"/>
      <c r="G168" s="9"/>
      <c r="H168" s="9"/>
    </row>
    <row r="169" spans="6:8">
      <c r="F169" s="9"/>
      <c r="G169" s="9"/>
      <c r="H169" s="9"/>
    </row>
    <row r="170" spans="6:8">
      <c r="F170" s="9"/>
      <c r="G170" s="9"/>
      <c r="H170" s="9"/>
    </row>
  </sheetData>
  <autoFilter ref="A10:S141"/>
  <mergeCells count="55">
    <mergeCell ref="J2:L3"/>
    <mergeCell ref="A4:M4"/>
    <mergeCell ref="A5:M5"/>
    <mergeCell ref="A7:A9"/>
    <mergeCell ref="B7:B9"/>
    <mergeCell ref="C7:C9"/>
    <mergeCell ref="D7:D9"/>
    <mergeCell ref="E7:E9"/>
    <mergeCell ref="F7:J7"/>
    <mergeCell ref="K7:M8"/>
    <mergeCell ref="H8:J8"/>
    <mergeCell ref="F8:F9"/>
    <mergeCell ref="G8:G9"/>
    <mergeCell ref="A70:A77"/>
    <mergeCell ref="B70:B77"/>
    <mergeCell ref="C70:C77"/>
    <mergeCell ref="D70:D77"/>
    <mergeCell ref="C17:C26"/>
    <mergeCell ref="C32:C38"/>
    <mergeCell ref="A32:A38"/>
    <mergeCell ref="B32:B38"/>
    <mergeCell ref="D32:D38"/>
    <mergeCell ref="A17:A26"/>
    <mergeCell ref="B17:B26"/>
    <mergeCell ref="D17:D26"/>
    <mergeCell ref="C44:C50"/>
    <mergeCell ref="A44:A50"/>
    <mergeCell ref="B44:B50"/>
    <mergeCell ref="D44:D50"/>
    <mergeCell ref="D55:D69"/>
    <mergeCell ref="C55:C69"/>
    <mergeCell ref="B55:B69"/>
    <mergeCell ref="A55:A69"/>
    <mergeCell ref="B103:B123"/>
    <mergeCell ref="A103:A123"/>
    <mergeCell ref="A79:A83"/>
    <mergeCell ref="B79:B83"/>
    <mergeCell ref="D79:D83"/>
    <mergeCell ref="D103:D123"/>
    <mergeCell ref="C103:C123"/>
    <mergeCell ref="C79:C83"/>
    <mergeCell ref="D84:D102"/>
    <mergeCell ref="C84:C102"/>
    <mergeCell ref="B84:B102"/>
    <mergeCell ref="A84:A102"/>
    <mergeCell ref="A151:B151"/>
    <mergeCell ref="A124:A137"/>
    <mergeCell ref="B124:B137"/>
    <mergeCell ref="D124:D137"/>
    <mergeCell ref="C124:C137"/>
    <mergeCell ref="A138:A140"/>
    <mergeCell ref="B138:B140"/>
    <mergeCell ref="C138:C140"/>
    <mergeCell ref="A146:H146"/>
    <mergeCell ref="A149:D149"/>
  </mergeCells>
  <phoneticPr fontId="11" type="noConversion"/>
  <pageMargins left="0.78740157480314965" right="0.23622047244094491" top="0.39370078740157483" bottom="0.23622047244094491" header="0.31496062992125984" footer="0.31496062992125984"/>
  <pageSetup paperSize="9" scale="53" fitToHeight="0" orientation="landscape" useFirstPageNumber="1" r:id="rId1"/>
  <headerFooter differentFirst="1">
    <oddHeader>&amp;C&amp;P</oddHeader>
  </headerFooter>
  <rowBreaks count="7" manualBreakCount="7">
    <brk id="26" max="12" man="1"/>
    <brk id="42" max="12" man="1"/>
    <brk id="60" max="12" man="1"/>
    <brk id="84" max="12" man="1"/>
    <brk id="101" max="12" man="1"/>
    <brk id="118" max="12" man="1"/>
    <brk id="132" max="12" man="1"/>
  </rowBreaks>
</worksheet>
</file>

<file path=xl/worksheets/sheet3.xml><?xml version="1.0" encoding="utf-8"?>
<worksheet xmlns="http://schemas.openxmlformats.org/spreadsheetml/2006/main" xmlns:r="http://schemas.openxmlformats.org/officeDocument/2006/relationships">
  <sheetPr>
    <pageSetUpPr fitToPage="1"/>
  </sheetPr>
  <dimension ref="A1:N122"/>
  <sheetViews>
    <sheetView showGridLines="0" view="pageBreakPreview" topLeftCell="A94" zoomScale="90" zoomScaleNormal="90" zoomScaleSheetLayoutView="90" zoomScalePageLayoutView="70" workbookViewId="0">
      <selection activeCell="E35" sqref="E35"/>
    </sheetView>
  </sheetViews>
  <sheetFormatPr defaultColWidth="8.85546875" defaultRowHeight="15.75" outlineLevelCol="1"/>
  <cols>
    <col min="1" max="1" width="12.5703125" style="1" customWidth="1"/>
    <col min="2" max="3" width="10.7109375" style="1" customWidth="1"/>
    <col min="4" max="4" width="29.42578125" style="17" customWidth="1"/>
    <col min="5" max="5" width="56" style="1" customWidth="1"/>
    <col min="6" max="6" width="20.85546875" style="18" customWidth="1"/>
    <col min="7" max="7" width="13.85546875" style="1" customWidth="1"/>
    <col min="8" max="8" width="20.5703125" style="1" customWidth="1"/>
    <col min="9" max="10" width="13.140625" style="1" customWidth="1"/>
    <col min="11" max="11" width="22.85546875" style="1" customWidth="1"/>
    <col min="12" max="12" width="18.140625" style="1" customWidth="1" outlineLevel="1"/>
    <col min="13" max="13" width="16.42578125" style="1" customWidth="1" outlineLevel="1"/>
    <col min="14" max="14" width="25.5703125" style="1" customWidth="1"/>
    <col min="15" max="16" width="10.7109375" style="1" bestFit="1" customWidth="1"/>
    <col min="17" max="16384" width="8.85546875" style="1"/>
  </cols>
  <sheetData>
    <row r="1" spans="1:14">
      <c r="L1" s="166" t="s">
        <v>230</v>
      </c>
    </row>
    <row r="2" spans="1:14" ht="15.75" customHeight="1">
      <c r="J2" s="13"/>
      <c r="K2" s="237" t="s">
        <v>232</v>
      </c>
      <c r="L2" s="237"/>
      <c r="M2" s="237"/>
    </row>
    <row r="3" spans="1:14" ht="14.25" customHeight="1">
      <c r="I3" s="13"/>
      <c r="J3" s="13"/>
      <c r="K3" s="237"/>
      <c r="L3" s="237"/>
      <c r="M3" s="237"/>
    </row>
    <row r="4" spans="1:14" ht="30" customHeight="1">
      <c r="A4" s="238" t="s">
        <v>0</v>
      </c>
      <c r="B4" s="238"/>
      <c r="C4" s="238"/>
      <c r="D4" s="238"/>
      <c r="E4" s="238"/>
      <c r="F4" s="238"/>
      <c r="G4" s="238"/>
      <c r="H4" s="238"/>
      <c r="I4" s="238"/>
      <c r="J4" s="238"/>
      <c r="K4" s="238"/>
      <c r="L4" s="238"/>
      <c r="M4" s="238"/>
    </row>
    <row r="5" spans="1:14" ht="54.75" customHeight="1">
      <c r="A5" s="238" t="s">
        <v>225</v>
      </c>
      <c r="B5" s="238"/>
      <c r="C5" s="238"/>
      <c r="D5" s="238"/>
      <c r="E5" s="238"/>
      <c r="F5" s="238"/>
      <c r="G5" s="238"/>
      <c r="H5" s="238"/>
      <c r="I5" s="238"/>
      <c r="J5" s="238"/>
      <c r="K5" s="238"/>
      <c r="L5" s="238"/>
      <c r="M5" s="238"/>
    </row>
    <row r="7" spans="1:14" ht="15.75" customHeight="1">
      <c r="A7" s="227" t="s">
        <v>31</v>
      </c>
      <c r="B7" s="227" t="s">
        <v>32</v>
      </c>
      <c r="C7" s="227" t="s">
        <v>34</v>
      </c>
      <c r="D7" s="227" t="s">
        <v>28</v>
      </c>
      <c r="E7" s="227" t="s">
        <v>29</v>
      </c>
      <c r="F7" s="243" t="s">
        <v>177</v>
      </c>
      <c r="G7" s="244"/>
      <c r="H7" s="244"/>
      <c r="I7" s="244"/>
      <c r="J7" s="245"/>
      <c r="K7" s="246" t="s">
        <v>172</v>
      </c>
      <c r="L7" s="247"/>
      <c r="M7" s="248"/>
    </row>
    <row r="8" spans="1:14" ht="15.75" customHeight="1">
      <c r="A8" s="239"/>
      <c r="B8" s="239"/>
      <c r="C8" s="239"/>
      <c r="D8" s="239"/>
      <c r="E8" s="239"/>
      <c r="F8" s="227" t="s">
        <v>1</v>
      </c>
      <c r="G8" s="227" t="s">
        <v>2</v>
      </c>
      <c r="H8" s="229" t="s">
        <v>3</v>
      </c>
      <c r="I8" s="230"/>
      <c r="J8" s="231"/>
      <c r="K8" s="249"/>
      <c r="L8" s="250"/>
      <c r="M8" s="251"/>
    </row>
    <row r="9" spans="1:14" ht="42" customHeight="1">
      <c r="A9" s="228"/>
      <c r="B9" s="228"/>
      <c r="C9" s="228"/>
      <c r="D9" s="228"/>
      <c r="E9" s="228"/>
      <c r="F9" s="228"/>
      <c r="G9" s="228"/>
      <c r="H9" s="27" t="s">
        <v>22</v>
      </c>
      <c r="I9" s="28" t="s">
        <v>148</v>
      </c>
      <c r="J9" s="27" t="s">
        <v>30</v>
      </c>
      <c r="K9" s="190" t="s">
        <v>22</v>
      </c>
      <c r="L9" s="191" t="s">
        <v>148</v>
      </c>
      <c r="M9" s="190" t="s">
        <v>30</v>
      </c>
    </row>
    <row r="10" spans="1:14" ht="18" customHeight="1">
      <c r="A10" s="3">
        <v>1</v>
      </c>
      <c r="B10" s="12">
        <v>2</v>
      </c>
      <c r="C10" s="12" t="s">
        <v>4</v>
      </c>
      <c r="D10" s="3" t="s">
        <v>18</v>
      </c>
      <c r="E10" s="3" t="s">
        <v>11</v>
      </c>
      <c r="F10" s="12" t="s">
        <v>14</v>
      </c>
      <c r="G10" s="12" t="s">
        <v>328</v>
      </c>
      <c r="H10" s="3" t="s">
        <v>329</v>
      </c>
      <c r="I10" s="3" t="s">
        <v>330</v>
      </c>
      <c r="J10" s="12" t="s">
        <v>87</v>
      </c>
      <c r="K10" s="12" t="s">
        <v>331</v>
      </c>
      <c r="L10" s="3" t="s">
        <v>332</v>
      </c>
      <c r="M10" s="3" t="s">
        <v>333</v>
      </c>
    </row>
    <row r="11" spans="1:14">
      <c r="A11" s="148" t="s">
        <v>13</v>
      </c>
      <c r="B11" s="149" t="s">
        <v>58</v>
      </c>
      <c r="C11" s="138" t="s">
        <v>327</v>
      </c>
      <c r="D11" s="137" t="s">
        <v>327</v>
      </c>
      <c r="E11" s="162" t="s">
        <v>33</v>
      </c>
      <c r="F11" s="138" t="s">
        <v>327</v>
      </c>
      <c r="G11" s="137" t="s">
        <v>327</v>
      </c>
      <c r="H11" s="138" t="s">
        <v>327</v>
      </c>
      <c r="I11" s="137" t="s">
        <v>327</v>
      </c>
      <c r="J11" s="138" t="s">
        <v>327</v>
      </c>
      <c r="K11" s="140">
        <f>K12+K23+K33</f>
        <v>541911.46</v>
      </c>
      <c r="L11" s="140">
        <f>L12+L23+L33</f>
        <v>543968.95000000007</v>
      </c>
      <c r="M11" s="140">
        <f>M12+M23+M33</f>
        <v>543968.95000000007</v>
      </c>
      <c r="N11" s="9"/>
    </row>
    <row r="12" spans="1:14" ht="36" customHeight="1">
      <c r="A12" s="141" t="s">
        <v>13</v>
      </c>
      <c r="B12" s="154" t="s">
        <v>58</v>
      </c>
      <c r="C12" s="154" t="s">
        <v>125</v>
      </c>
      <c r="D12" s="141" t="s">
        <v>327</v>
      </c>
      <c r="E12" s="155" t="s">
        <v>126</v>
      </c>
      <c r="F12" s="159" t="s">
        <v>127</v>
      </c>
      <c r="G12" s="160" t="s">
        <v>123</v>
      </c>
      <c r="H12" s="161">
        <f>H13+H14+H15+H16+H17+H18+H19+H20+H21</f>
        <v>1.9809999999999999</v>
      </c>
      <c r="I12" s="161">
        <f>I13+I14+I15+I16+I17+I18+I19+I20+I21</f>
        <v>1.9809999999999999</v>
      </c>
      <c r="J12" s="161">
        <f>J13+J14+J15+J16+J17+J18+J19+J20+J21+J22</f>
        <v>2.9809999999999999</v>
      </c>
      <c r="K12" s="145">
        <f>SUM(K13:K22)</f>
        <v>53430.119999999995</v>
      </c>
      <c r="L12" s="145">
        <f>SUM(L13:L22)</f>
        <v>53430.11</v>
      </c>
      <c r="M12" s="145">
        <f>SUM(M13:M22)</f>
        <v>53430.11</v>
      </c>
    </row>
    <row r="13" spans="1:14" ht="31.5">
      <c r="A13" s="21" t="s">
        <v>13</v>
      </c>
      <c r="B13" s="3" t="s">
        <v>58</v>
      </c>
      <c r="C13" s="24" t="s">
        <v>125</v>
      </c>
      <c r="D13" s="21" t="s">
        <v>128</v>
      </c>
      <c r="E13" s="10" t="s">
        <v>129</v>
      </c>
      <c r="F13" s="56" t="s">
        <v>127</v>
      </c>
      <c r="G13" s="14" t="s">
        <v>123</v>
      </c>
      <c r="H13" s="55">
        <f>(97+90)/1000</f>
        <v>0.187</v>
      </c>
      <c r="I13" s="55">
        <f>(97+90)/1000</f>
        <v>0.187</v>
      </c>
      <c r="J13" s="55">
        <f>(97+90)/1000</f>
        <v>0.187</v>
      </c>
      <c r="K13" s="8">
        <v>10042.870000000001</v>
      </c>
      <c r="L13" s="8">
        <v>10042.870000000001</v>
      </c>
      <c r="M13" s="8">
        <v>10042.870000000001</v>
      </c>
    </row>
    <row r="14" spans="1:14" ht="31.5">
      <c r="A14" s="21" t="s">
        <v>13</v>
      </c>
      <c r="B14" s="3" t="s">
        <v>58</v>
      </c>
      <c r="C14" s="24" t="s">
        <v>125</v>
      </c>
      <c r="D14" s="21" t="s">
        <v>130</v>
      </c>
      <c r="E14" s="10" t="s">
        <v>129</v>
      </c>
      <c r="F14" s="56" t="s">
        <v>127</v>
      </c>
      <c r="G14" s="14" t="s">
        <v>123</v>
      </c>
      <c r="H14" s="55">
        <f>(30+156)/1000</f>
        <v>0.186</v>
      </c>
      <c r="I14" s="55">
        <f>(30+156)/1000</f>
        <v>0.186</v>
      </c>
      <c r="J14" s="55">
        <f>(30+156)/1000</f>
        <v>0.186</v>
      </c>
      <c r="K14" s="8">
        <v>3155.28</v>
      </c>
      <c r="L14" s="8">
        <v>3155.28</v>
      </c>
      <c r="M14" s="8">
        <v>3155.28</v>
      </c>
    </row>
    <row r="15" spans="1:14" ht="31.5">
      <c r="A15" s="21" t="s">
        <v>13</v>
      </c>
      <c r="B15" s="3" t="s">
        <v>58</v>
      </c>
      <c r="C15" s="24" t="s">
        <v>125</v>
      </c>
      <c r="D15" s="21" t="s">
        <v>131</v>
      </c>
      <c r="E15" s="10" t="s">
        <v>129</v>
      </c>
      <c r="F15" s="56" t="s">
        <v>127</v>
      </c>
      <c r="G15" s="14" t="s">
        <v>123</v>
      </c>
      <c r="H15" s="55">
        <f>(48+27)/1000</f>
        <v>7.4999999999999997E-2</v>
      </c>
      <c r="I15" s="55">
        <f>(48+27)/1000</f>
        <v>7.4999999999999997E-2</v>
      </c>
      <c r="J15" s="55">
        <f>(48+27)/1000</f>
        <v>7.4999999999999997E-2</v>
      </c>
      <c r="K15" s="8">
        <v>5523.17</v>
      </c>
      <c r="L15" s="8">
        <v>5523.17</v>
      </c>
      <c r="M15" s="8">
        <v>5523.17</v>
      </c>
    </row>
    <row r="16" spans="1:14" ht="47.25">
      <c r="A16" s="21" t="s">
        <v>13</v>
      </c>
      <c r="B16" s="3" t="s">
        <v>58</v>
      </c>
      <c r="C16" s="24" t="s">
        <v>125</v>
      </c>
      <c r="D16" s="21" t="s">
        <v>132</v>
      </c>
      <c r="E16" s="10" t="s">
        <v>129</v>
      </c>
      <c r="F16" s="56" t="s">
        <v>127</v>
      </c>
      <c r="G16" s="14" t="s">
        <v>123</v>
      </c>
      <c r="H16" s="55">
        <f>79/1000</f>
        <v>7.9000000000000001E-2</v>
      </c>
      <c r="I16" s="55">
        <f>79/1000</f>
        <v>7.9000000000000001E-2</v>
      </c>
      <c r="J16" s="55">
        <f>79/1000</f>
        <v>7.9000000000000001E-2</v>
      </c>
      <c r="K16" s="8">
        <v>7961.52</v>
      </c>
      <c r="L16" s="8">
        <v>6961.52</v>
      </c>
      <c r="M16" s="8">
        <v>6961.52</v>
      </c>
    </row>
    <row r="17" spans="1:14" ht="47.25">
      <c r="A17" s="21" t="s">
        <v>13</v>
      </c>
      <c r="B17" s="3" t="s">
        <v>58</v>
      </c>
      <c r="C17" s="24" t="s">
        <v>125</v>
      </c>
      <c r="D17" s="21" t="s">
        <v>133</v>
      </c>
      <c r="E17" s="10" t="s">
        <v>129</v>
      </c>
      <c r="F17" s="56" t="s">
        <v>127</v>
      </c>
      <c r="G17" s="14" t="s">
        <v>123</v>
      </c>
      <c r="H17" s="55">
        <f>(24+328)/1000</f>
        <v>0.35199999999999998</v>
      </c>
      <c r="I17" s="55">
        <f>(24+328)/1000</f>
        <v>0.35199999999999998</v>
      </c>
      <c r="J17" s="55">
        <f>(24+328)/1000</f>
        <v>0.35199999999999998</v>
      </c>
      <c r="K17" s="8">
        <v>2234.0500000000002</v>
      </c>
      <c r="L17" s="8">
        <v>2234.0500000000002</v>
      </c>
      <c r="M17" s="8">
        <v>2234.0500000000002</v>
      </c>
    </row>
    <row r="18" spans="1:14" ht="31.5">
      <c r="A18" s="21" t="s">
        <v>13</v>
      </c>
      <c r="B18" s="3" t="s">
        <v>58</v>
      </c>
      <c r="C18" s="24" t="s">
        <v>125</v>
      </c>
      <c r="D18" s="21" t="s">
        <v>134</v>
      </c>
      <c r="E18" s="10" t="s">
        <v>129</v>
      </c>
      <c r="F18" s="56" t="s">
        <v>127</v>
      </c>
      <c r="G18" s="14" t="s">
        <v>123</v>
      </c>
      <c r="H18" s="55">
        <v>0.1</v>
      </c>
      <c r="I18" s="55">
        <v>0.1</v>
      </c>
      <c r="J18" s="55">
        <v>0.1</v>
      </c>
      <c r="K18" s="8">
        <v>1480.07</v>
      </c>
      <c r="L18" s="8">
        <v>1380.07</v>
      </c>
      <c r="M18" s="8">
        <v>1380.07</v>
      </c>
    </row>
    <row r="19" spans="1:14" ht="31.5">
      <c r="A19" s="21" t="s">
        <v>13</v>
      </c>
      <c r="B19" s="3" t="s">
        <v>58</v>
      </c>
      <c r="C19" s="24" t="s">
        <v>125</v>
      </c>
      <c r="D19" s="21" t="s">
        <v>135</v>
      </c>
      <c r="E19" s="10" t="s">
        <v>129</v>
      </c>
      <c r="F19" s="56" t="s">
        <v>127</v>
      </c>
      <c r="G19" s="14" t="s">
        <v>123</v>
      </c>
      <c r="H19" s="55">
        <f>(123+45)/1000</f>
        <v>0.16800000000000001</v>
      </c>
      <c r="I19" s="55">
        <f>(123+45)/1000</f>
        <v>0.16800000000000001</v>
      </c>
      <c r="J19" s="55">
        <f>(123+45)/1000</f>
        <v>0.16800000000000001</v>
      </c>
      <c r="K19" s="8">
        <v>9642.2999999999993</v>
      </c>
      <c r="L19" s="8">
        <v>9642.2999999999993</v>
      </c>
      <c r="M19" s="8">
        <v>9642.2999999999993</v>
      </c>
    </row>
    <row r="20" spans="1:14" ht="31.5">
      <c r="A20" s="21" t="s">
        <v>13</v>
      </c>
      <c r="B20" s="3" t="s">
        <v>58</v>
      </c>
      <c r="C20" s="24" t="s">
        <v>125</v>
      </c>
      <c r="D20" s="165" t="s">
        <v>334</v>
      </c>
      <c r="E20" s="10" t="s">
        <v>129</v>
      </c>
      <c r="F20" s="56" t="s">
        <v>127</v>
      </c>
      <c r="G20" s="14" t="s">
        <v>123</v>
      </c>
      <c r="H20" s="55">
        <v>0.6</v>
      </c>
      <c r="I20" s="55">
        <v>0.6</v>
      </c>
      <c r="J20" s="55">
        <v>0.6</v>
      </c>
      <c r="K20" s="8">
        <f>3613.94+2475.12</f>
        <v>6089.0599999999995</v>
      </c>
      <c r="L20" s="8">
        <f>3613.94+3575.11</f>
        <v>7189.05</v>
      </c>
      <c r="M20" s="8">
        <f>3613.94+3575.11</f>
        <v>7189.05</v>
      </c>
    </row>
    <row r="21" spans="1:14" ht="31.5">
      <c r="A21" s="21" t="s">
        <v>13</v>
      </c>
      <c r="B21" s="3" t="s">
        <v>58</v>
      </c>
      <c r="C21" s="21" t="s">
        <v>125</v>
      </c>
      <c r="D21" s="24" t="s">
        <v>136</v>
      </c>
      <c r="E21" s="10" t="s">
        <v>129</v>
      </c>
      <c r="F21" s="56" t="s">
        <v>127</v>
      </c>
      <c r="G21" s="14" t="s">
        <v>123</v>
      </c>
      <c r="H21" s="55">
        <f>(98+136)/1000</f>
        <v>0.23400000000000001</v>
      </c>
      <c r="I21" s="55">
        <f>(98+136)/1000</f>
        <v>0.23400000000000001</v>
      </c>
      <c r="J21" s="55">
        <f>(98+136)/1000</f>
        <v>0.23400000000000001</v>
      </c>
      <c r="K21" s="8">
        <v>7301.8</v>
      </c>
      <c r="L21" s="8">
        <v>7301.8</v>
      </c>
      <c r="M21" s="8">
        <v>7301.8</v>
      </c>
    </row>
    <row r="22" spans="1:14" ht="71.25" customHeight="1">
      <c r="A22" s="14">
        <v>2</v>
      </c>
      <c r="B22" s="136" t="s">
        <v>58</v>
      </c>
      <c r="C22" s="14">
        <v>67311</v>
      </c>
      <c r="D22" s="18" t="s">
        <v>150</v>
      </c>
      <c r="E22" s="10" t="s">
        <v>129</v>
      </c>
      <c r="F22" s="56" t="s">
        <v>127</v>
      </c>
      <c r="G22" s="14" t="s">
        <v>123</v>
      </c>
      <c r="H22" s="55">
        <v>0</v>
      </c>
      <c r="I22" s="55">
        <v>0</v>
      </c>
      <c r="J22" s="55">
        <v>1</v>
      </c>
      <c r="K22" s="8">
        <v>0</v>
      </c>
      <c r="L22" s="8">
        <v>0</v>
      </c>
      <c r="M22" s="8">
        <v>0</v>
      </c>
    </row>
    <row r="23" spans="1:14" ht="47.25">
      <c r="A23" s="141" t="s">
        <v>13</v>
      </c>
      <c r="B23" s="154" t="s">
        <v>58</v>
      </c>
      <c r="C23" s="154" t="s">
        <v>124</v>
      </c>
      <c r="D23" s="141" t="s">
        <v>5</v>
      </c>
      <c r="E23" s="155" t="s">
        <v>149</v>
      </c>
      <c r="F23" s="159" t="s">
        <v>127</v>
      </c>
      <c r="G23" s="160" t="s">
        <v>123</v>
      </c>
      <c r="H23" s="161">
        <f>H24+H25+H26+H27+H28+H29+H30+H31+H32</f>
        <v>3.9770000000000003</v>
      </c>
      <c r="I23" s="161">
        <f>I24+I25+I26+I27+I28+I29+I30+I31+I32</f>
        <v>3.9770000000000003</v>
      </c>
      <c r="J23" s="161">
        <f>J24+J25+J26+J27+J28+J29+J30+J31+J32</f>
        <v>3.9770000000000003</v>
      </c>
      <c r="K23" s="145">
        <f>SUM(K24:K32)</f>
        <v>438034.96</v>
      </c>
      <c r="L23" s="145">
        <f>SUM(L24:L32)</f>
        <v>442492.43000000005</v>
      </c>
      <c r="M23" s="145">
        <f>SUM(M24:M32)</f>
        <v>442492.43000000005</v>
      </c>
      <c r="N23" s="9"/>
    </row>
    <row r="24" spans="1:14" ht="31.5">
      <c r="A24" s="21" t="s">
        <v>13</v>
      </c>
      <c r="B24" s="24" t="s">
        <v>58</v>
      </c>
      <c r="C24" s="24" t="s">
        <v>124</v>
      </c>
      <c r="D24" s="3" t="s">
        <v>128</v>
      </c>
      <c r="E24" s="10" t="s">
        <v>129</v>
      </c>
      <c r="F24" s="56" t="s">
        <v>127</v>
      </c>
      <c r="G24" s="14" t="s">
        <v>123</v>
      </c>
      <c r="H24" s="57">
        <v>0.6</v>
      </c>
      <c r="I24" s="57">
        <v>0.6</v>
      </c>
      <c r="J24" s="57">
        <v>0.6</v>
      </c>
      <c r="K24" s="8">
        <v>78505.39</v>
      </c>
      <c r="L24" s="8">
        <v>78462</v>
      </c>
      <c r="M24" s="8">
        <v>78462</v>
      </c>
    </row>
    <row r="25" spans="1:14" ht="31.5">
      <c r="A25" s="21" t="s">
        <v>13</v>
      </c>
      <c r="B25" s="24" t="s">
        <v>58</v>
      </c>
      <c r="C25" s="24" t="s">
        <v>124</v>
      </c>
      <c r="D25" s="3" t="s">
        <v>130</v>
      </c>
      <c r="E25" s="10" t="s">
        <v>129</v>
      </c>
      <c r="F25" s="56" t="s">
        <v>127</v>
      </c>
      <c r="G25" s="14" t="s">
        <v>123</v>
      </c>
      <c r="H25" s="57">
        <f>504/1000</f>
        <v>0.504</v>
      </c>
      <c r="I25" s="57">
        <f>504/1000</f>
        <v>0.504</v>
      </c>
      <c r="J25" s="57">
        <f>504/1000</f>
        <v>0.504</v>
      </c>
      <c r="K25" s="8">
        <v>51754.559999999998</v>
      </c>
      <c r="L25" s="8">
        <v>51645.33</v>
      </c>
      <c r="M25" s="8">
        <v>51645.33</v>
      </c>
    </row>
    <row r="26" spans="1:14" ht="31.5">
      <c r="A26" s="21" t="s">
        <v>13</v>
      </c>
      <c r="B26" s="24" t="s">
        <v>58</v>
      </c>
      <c r="C26" s="24" t="s">
        <v>124</v>
      </c>
      <c r="D26" s="3" t="s">
        <v>131</v>
      </c>
      <c r="E26" s="10" t="s">
        <v>129</v>
      </c>
      <c r="F26" s="56" t="s">
        <v>127</v>
      </c>
      <c r="G26" s="14" t="s">
        <v>123</v>
      </c>
      <c r="H26" s="57">
        <v>0.248</v>
      </c>
      <c r="I26" s="57">
        <v>0.248</v>
      </c>
      <c r="J26" s="57">
        <v>0.248</v>
      </c>
      <c r="K26" s="8">
        <v>29909.1</v>
      </c>
      <c r="L26" s="8">
        <v>29885.31</v>
      </c>
      <c r="M26" s="8">
        <v>29885.31</v>
      </c>
    </row>
    <row r="27" spans="1:14" ht="47.25">
      <c r="A27" s="21" t="s">
        <v>13</v>
      </c>
      <c r="B27" s="21" t="s">
        <v>58</v>
      </c>
      <c r="C27" s="21" t="s">
        <v>137</v>
      </c>
      <c r="D27" s="3" t="s">
        <v>132</v>
      </c>
      <c r="E27" s="10" t="s">
        <v>129</v>
      </c>
      <c r="F27" s="56" t="s">
        <v>127</v>
      </c>
      <c r="G27" s="14" t="s">
        <v>123</v>
      </c>
      <c r="H27" s="57">
        <f>383/1000</f>
        <v>0.38300000000000001</v>
      </c>
      <c r="I27" s="57">
        <f>383/1000</f>
        <v>0.38300000000000001</v>
      </c>
      <c r="J27" s="57">
        <f>383/1000</f>
        <v>0.38300000000000001</v>
      </c>
      <c r="K27" s="8">
        <v>53575.58</v>
      </c>
      <c r="L27" s="8">
        <v>54559.28</v>
      </c>
      <c r="M27" s="8">
        <v>54559.28</v>
      </c>
    </row>
    <row r="28" spans="1:14" ht="47.25">
      <c r="A28" s="21" t="s">
        <v>13</v>
      </c>
      <c r="B28" s="24" t="s">
        <v>58</v>
      </c>
      <c r="C28" s="24" t="s">
        <v>124</v>
      </c>
      <c r="D28" s="3" t="s">
        <v>133</v>
      </c>
      <c r="E28" s="10" t="s">
        <v>129</v>
      </c>
      <c r="F28" s="56" t="s">
        <v>127</v>
      </c>
      <c r="G28" s="14" t="s">
        <v>123</v>
      </c>
      <c r="H28" s="57">
        <f>(681)/1000</f>
        <v>0.68100000000000005</v>
      </c>
      <c r="I28" s="57">
        <f>(681)/1000</f>
        <v>0.68100000000000005</v>
      </c>
      <c r="J28" s="57">
        <f>(681)/1000</f>
        <v>0.68100000000000005</v>
      </c>
      <c r="K28" s="8">
        <v>66165.070000000007</v>
      </c>
      <c r="L28" s="8">
        <v>66095.8</v>
      </c>
      <c r="M28" s="8">
        <v>66095.8</v>
      </c>
    </row>
    <row r="29" spans="1:14" ht="31.5">
      <c r="A29" s="21" t="s">
        <v>13</v>
      </c>
      <c r="B29" s="24" t="s">
        <v>58</v>
      </c>
      <c r="C29" s="24" t="s">
        <v>124</v>
      </c>
      <c r="D29" s="3" t="s">
        <v>134</v>
      </c>
      <c r="E29" s="10" t="s">
        <v>129</v>
      </c>
      <c r="F29" s="56" t="s">
        <v>127</v>
      </c>
      <c r="G29" s="14" t="s">
        <v>123</v>
      </c>
      <c r="H29" s="57">
        <f>82/1000</f>
        <v>8.2000000000000003E-2</v>
      </c>
      <c r="I29" s="57">
        <f>82/1000</f>
        <v>8.2000000000000003E-2</v>
      </c>
      <c r="J29" s="57">
        <f>82/1000</f>
        <v>8.2000000000000003E-2</v>
      </c>
      <c r="K29" s="8">
        <v>14676.84</v>
      </c>
      <c r="L29" s="8">
        <v>14670.93</v>
      </c>
      <c r="M29" s="8">
        <v>14670.93</v>
      </c>
    </row>
    <row r="30" spans="1:14" ht="31.5">
      <c r="A30" s="21" t="s">
        <v>13</v>
      </c>
      <c r="B30" s="24" t="s">
        <v>58</v>
      </c>
      <c r="C30" s="24" t="s">
        <v>124</v>
      </c>
      <c r="D30" s="3" t="s">
        <v>135</v>
      </c>
      <c r="E30" s="10" t="s">
        <v>129</v>
      </c>
      <c r="F30" s="56" t="s">
        <v>127</v>
      </c>
      <c r="G30" s="14" t="s">
        <v>123</v>
      </c>
      <c r="H30" s="57">
        <f>338/1000</f>
        <v>0.33800000000000002</v>
      </c>
      <c r="I30" s="57">
        <f>338/1000</f>
        <v>0.33800000000000002</v>
      </c>
      <c r="J30" s="57">
        <f>338/1000</f>
        <v>0.33800000000000002</v>
      </c>
      <c r="K30" s="8">
        <v>42517.93</v>
      </c>
      <c r="L30" s="8">
        <v>42487.26</v>
      </c>
      <c r="M30" s="8">
        <v>42487.26</v>
      </c>
    </row>
    <row r="31" spans="1:14" ht="31.5">
      <c r="A31" s="21" t="s">
        <v>13</v>
      </c>
      <c r="B31" s="24" t="s">
        <v>58</v>
      </c>
      <c r="C31" s="24" t="s">
        <v>124</v>
      </c>
      <c r="D31" s="3" t="s">
        <v>334</v>
      </c>
      <c r="E31" s="10" t="s">
        <v>129</v>
      </c>
      <c r="F31" s="56" t="s">
        <v>127</v>
      </c>
      <c r="G31" s="14" t="s">
        <v>123</v>
      </c>
      <c r="H31" s="57">
        <f>541/1000</f>
        <v>0.54100000000000004</v>
      </c>
      <c r="I31" s="57">
        <f>541/1000</f>
        <v>0.54100000000000004</v>
      </c>
      <c r="J31" s="57">
        <f>541/1000</f>
        <v>0.54100000000000004</v>
      </c>
      <c r="K31" s="8">
        <f>35342.94+1973.77+3166.64</f>
        <v>40483.35</v>
      </c>
      <c r="L31" s="8">
        <v>44306.38</v>
      </c>
      <c r="M31" s="8">
        <v>44306.38</v>
      </c>
    </row>
    <row r="32" spans="1:14" ht="36.75" customHeight="1">
      <c r="A32" s="80" t="s">
        <v>13</v>
      </c>
      <c r="B32" s="80" t="s">
        <v>58</v>
      </c>
      <c r="C32" s="80" t="s">
        <v>124</v>
      </c>
      <c r="D32" s="3" t="s">
        <v>136</v>
      </c>
      <c r="E32" s="10" t="s">
        <v>129</v>
      </c>
      <c r="F32" s="56" t="s">
        <v>127</v>
      </c>
      <c r="G32" s="14" t="s">
        <v>123</v>
      </c>
      <c r="H32" s="57">
        <v>0.6</v>
      </c>
      <c r="I32" s="57">
        <v>0.6</v>
      </c>
      <c r="J32" s="57">
        <v>0.6</v>
      </c>
      <c r="K32" s="8">
        <v>60447.14</v>
      </c>
      <c r="L32" s="8">
        <v>60380.14</v>
      </c>
      <c r="M32" s="8">
        <v>60380.14</v>
      </c>
      <c r="N32" s="9"/>
    </row>
    <row r="33" spans="1:14" ht="60.75" customHeight="1">
      <c r="A33" s="141" t="s">
        <v>13</v>
      </c>
      <c r="B33" s="154" t="s">
        <v>58</v>
      </c>
      <c r="C33" s="154" t="s">
        <v>137</v>
      </c>
      <c r="D33" s="141" t="s">
        <v>5</v>
      </c>
      <c r="E33" s="155" t="s">
        <v>204</v>
      </c>
      <c r="F33" s="143" t="s">
        <v>44</v>
      </c>
      <c r="G33" s="143" t="s">
        <v>138</v>
      </c>
      <c r="H33" s="144">
        <v>9</v>
      </c>
      <c r="I33" s="144">
        <v>7</v>
      </c>
      <c r="J33" s="144">
        <v>7</v>
      </c>
      <c r="K33" s="145">
        <f>SUM(K34:K100)</f>
        <v>50446.38</v>
      </c>
      <c r="L33" s="145">
        <f>SUM(L34:L100)</f>
        <v>48046.41</v>
      </c>
      <c r="M33" s="145">
        <f>SUM(M34:M100)</f>
        <v>48046.41</v>
      </c>
      <c r="N33" s="207"/>
    </row>
    <row r="34" spans="1:14" ht="81.75" customHeight="1">
      <c r="A34" s="257" t="s">
        <v>13</v>
      </c>
      <c r="B34" s="257" t="s">
        <v>8</v>
      </c>
      <c r="C34" s="257" t="s">
        <v>137</v>
      </c>
      <c r="D34" s="257" t="s">
        <v>128</v>
      </c>
      <c r="E34" s="41" t="s">
        <v>301</v>
      </c>
      <c r="F34" s="39" t="s">
        <v>37</v>
      </c>
      <c r="G34" s="39" t="s">
        <v>6</v>
      </c>
      <c r="H34" s="47">
        <v>1</v>
      </c>
      <c r="I34" s="124" t="s">
        <v>59</v>
      </c>
      <c r="J34" s="124" t="s">
        <v>59</v>
      </c>
      <c r="K34" s="8">
        <v>5141.8599999999997</v>
      </c>
      <c r="L34" s="8">
        <v>0</v>
      </c>
      <c r="M34" s="8">
        <v>0</v>
      </c>
      <c r="N34" s="9"/>
    </row>
    <row r="35" spans="1:14" ht="81.75" customHeight="1">
      <c r="A35" s="255"/>
      <c r="B35" s="255"/>
      <c r="C35" s="255"/>
      <c r="D35" s="255"/>
      <c r="E35" s="41" t="s">
        <v>362</v>
      </c>
      <c r="F35" s="39" t="s">
        <v>37</v>
      </c>
      <c r="G35" s="39" t="s">
        <v>6</v>
      </c>
      <c r="H35" s="47">
        <v>1</v>
      </c>
      <c r="I35" s="198" t="s">
        <v>59</v>
      </c>
      <c r="J35" s="198" t="s">
        <v>59</v>
      </c>
      <c r="K35" s="8">
        <v>1106.78</v>
      </c>
      <c r="L35" s="8">
        <v>0</v>
      </c>
      <c r="M35" s="8">
        <v>0</v>
      </c>
      <c r="N35" s="9"/>
    </row>
    <row r="36" spans="1:14" ht="81.75" customHeight="1">
      <c r="A36" s="255"/>
      <c r="B36" s="255"/>
      <c r="C36" s="255"/>
      <c r="D36" s="255"/>
      <c r="E36" s="41" t="s">
        <v>365</v>
      </c>
      <c r="F36" s="39" t="s">
        <v>52</v>
      </c>
      <c r="G36" s="39" t="s">
        <v>6</v>
      </c>
      <c r="H36" s="47">
        <v>1</v>
      </c>
      <c r="I36" s="198" t="s">
        <v>59</v>
      </c>
      <c r="J36" s="198" t="s">
        <v>59</v>
      </c>
      <c r="K36" s="8">
        <v>80</v>
      </c>
      <c r="L36" s="8">
        <v>0</v>
      </c>
      <c r="M36" s="8">
        <v>0</v>
      </c>
      <c r="N36" s="9"/>
    </row>
    <row r="37" spans="1:14" ht="31.5">
      <c r="A37" s="255"/>
      <c r="B37" s="255"/>
      <c r="C37" s="255"/>
      <c r="D37" s="255"/>
      <c r="E37" s="41" t="s">
        <v>141</v>
      </c>
      <c r="F37" s="39" t="s">
        <v>37</v>
      </c>
      <c r="G37" s="39" t="s">
        <v>6</v>
      </c>
      <c r="H37" s="47">
        <v>0</v>
      </c>
      <c r="I37" s="124" t="s">
        <v>45</v>
      </c>
      <c r="J37" s="124" t="s">
        <v>59</v>
      </c>
      <c r="K37" s="8">
        <v>0</v>
      </c>
      <c r="L37" s="8">
        <v>3000</v>
      </c>
      <c r="M37" s="8">
        <v>0</v>
      </c>
      <c r="N37" s="9"/>
    </row>
    <row r="38" spans="1:14" ht="31.5">
      <c r="A38" s="255"/>
      <c r="B38" s="255"/>
      <c r="C38" s="255"/>
      <c r="D38" s="255"/>
      <c r="E38" s="41" t="s">
        <v>139</v>
      </c>
      <c r="F38" s="39" t="s">
        <v>140</v>
      </c>
      <c r="G38" s="39" t="s">
        <v>6</v>
      </c>
      <c r="H38" s="47">
        <v>5</v>
      </c>
      <c r="I38" s="124" t="s">
        <v>59</v>
      </c>
      <c r="J38" s="124" t="s">
        <v>59</v>
      </c>
      <c r="K38" s="8">
        <v>1549.37</v>
      </c>
      <c r="L38" s="8">
        <v>0</v>
      </c>
      <c r="M38" s="8">
        <v>0</v>
      </c>
      <c r="N38" s="9"/>
    </row>
    <row r="39" spans="1:14" ht="31.5">
      <c r="A39" s="255"/>
      <c r="B39" s="255"/>
      <c r="C39" s="255"/>
      <c r="D39" s="255"/>
      <c r="E39" s="41" t="s">
        <v>374</v>
      </c>
      <c r="F39" s="39" t="s">
        <v>37</v>
      </c>
      <c r="G39" s="39" t="s">
        <v>6</v>
      </c>
      <c r="H39" s="47">
        <v>1</v>
      </c>
      <c r="I39" s="206" t="s">
        <v>59</v>
      </c>
      <c r="J39" s="206" t="s">
        <v>59</v>
      </c>
      <c r="K39" s="8">
        <v>200</v>
      </c>
      <c r="L39" s="8">
        <v>0</v>
      </c>
      <c r="M39" s="8">
        <v>0</v>
      </c>
      <c r="N39" s="9"/>
    </row>
    <row r="40" spans="1:14" ht="31.5">
      <c r="A40" s="255"/>
      <c r="B40" s="255"/>
      <c r="C40" s="255"/>
      <c r="D40" s="255"/>
      <c r="E40" s="41" t="s">
        <v>375</v>
      </c>
      <c r="F40" s="39" t="s">
        <v>37</v>
      </c>
      <c r="G40" s="39" t="s">
        <v>6</v>
      </c>
      <c r="H40" s="47">
        <v>1</v>
      </c>
      <c r="I40" s="206" t="s">
        <v>59</v>
      </c>
      <c r="J40" s="206" t="s">
        <v>59</v>
      </c>
      <c r="K40" s="8">
        <v>600</v>
      </c>
      <c r="L40" s="8">
        <v>0</v>
      </c>
      <c r="M40" s="8">
        <v>0</v>
      </c>
      <c r="N40" s="9"/>
    </row>
    <row r="41" spans="1:14" ht="63">
      <c r="A41" s="255"/>
      <c r="B41" s="255"/>
      <c r="C41" s="255"/>
      <c r="D41" s="255"/>
      <c r="E41" s="41" t="s">
        <v>376</v>
      </c>
      <c r="F41" s="39" t="s">
        <v>37</v>
      </c>
      <c r="G41" s="39" t="s">
        <v>6</v>
      </c>
      <c r="H41" s="47">
        <v>1</v>
      </c>
      <c r="I41" s="206" t="s">
        <v>59</v>
      </c>
      <c r="J41" s="206" t="s">
        <v>59</v>
      </c>
      <c r="K41" s="8">
        <v>515</v>
      </c>
      <c r="L41" s="8">
        <v>0</v>
      </c>
      <c r="M41" s="8">
        <v>0</v>
      </c>
      <c r="N41" s="9"/>
    </row>
    <row r="42" spans="1:14" ht="31.5">
      <c r="A42" s="255"/>
      <c r="B42" s="255"/>
      <c r="C42" s="255"/>
      <c r="D42" s="255"/>
      <c r="E42" s="41" t="s">
        <v>151</v>
      </c>
      <c r="F42" s="39" t="s">
        <v>37</v>
      </c>
      <c r="G42" s="39" t="s">
        <v>6</v>
      </c>
      <c r="H42" s="47">
        <v>0</v>
      </c>
      <c r="I42" s="124" t="s">
        <v>45</v>
      </c>
      <c r="J42" s="124" t="s">
        <v>45</v>
      </c>
      <c r="K42" s="8">
        <v>0</v>
      </c>
      <c r="L42" s="8">
        <v>450</v>
      </c>
      <c r="M42" s="8">
        <v>4000</v>
      </c>
      <c r="N42" s="9"/>
    </row>
    <row r="43" spans="1:14" ht="47.25">
      <c r="A43" s="255"/>
      <c r="B43" s="255"/>
      <c r="C43" s="255"/>
      <c r="D43" s="255"/>
      <c r="E43" s="41" t="s">
        <v>171</v>
      </c>
      <c r="F43" s="39" t="s">
        <v>52</v>
      </c>
      <c r="G43" s="39" t="s">
        <v>6</v>
      </c>
      <c r="H43" s="47">
        <v>0</v>
      </c>
      <c r="I43" s="124" t="s">
        <v>45</v>
      </c>
      <c r="J43" s="124" t="s">
        <v>59</v>
      </c>
      <c r="K43" s="8">
        <v>0</v>
      </c>
      <c r="L43" s="8">
        <v>1200</v>
      </c>
      <c r="M43" s="8">
        <v>0</v>
      </c>
      <c r="N43" s="9"/>
    </row>
    <row r="44" spans="1:14" ht="31.5">
      <c r="A44" s="255"/>
      <c r="B44" s="255"/>
      <c r="C44" s="255"/>
      <c r="D44" s="255"/>
      <c r="E44" s="130" t="s">
        <v>178</v>
      </c>
      <c r="F44" s="39" t="s">
        <v>37</v>
      </c>
      <c r="G44" s="39" t="s">
        <v>6</v>
      </c>
      <c r="H44" s="47">
        <v>0</v>
      </c>
      <c r="I44" s="124" t="s">
        <v>59</v>
      </c>
      <c r="J44" s="124" t="s">
        <v>45</v>
      </c>
      <c r="K44" s="8">
        <v>0</v>
      </c>
      <c r="L44" s="8">
        <v>0</v>
      </c>
      <c r="M44" s="8">
        <v>1000</v>
      </c>
      <c r="N44" s="9"/>
    </row>
    <row r="45" spans="1:14" ht="54" customHeight="1">
      <c r="A45" s="234" t="s">
        <v>13</v>
      </c>
      <c r="B45" s="257" t="s">
        <v>8</v>
      </c>
      <c r="C45" s="257" t="s">
        <v>137</v>
      </c>
      <c r="D45" s="257" t="s">
        <v>130</v>
      </c>
      <c r="E45" s="42" t="s">
        <v>152</v>
      </c>
      <c r="F45" s="39" t="s">
        <v>52</v>
      </c>
      <c r="G45" s="39" t="s">
        <v>6</v>
      </c>
      <c r="H45" s="47">
        <v>1</v>
      </c>
      <c r="I45" s="124">
        <v>0</v>
      </c>
      <c r="J45" s="124">
        <v>0</v>
      </c>
      <c r="K45" s="8">
        <v>315.85000000000002</v>
      </c>
      <c r="L45" s="8">
        <v>0</v>
      </c>
      <c r="M45" s="8">
        <v>0</v>
      </c>
    </row>
    <row r="46" spans="1:14" ht="43.5" customHeight="1">
      <c r="A46" s="235"/>
      <c r="B46" s="255"/>
      <c r="C46" s="255"/>
      <c r="D46" s="255"/>
      <c r="E46" s="68" t="s">
        <v>142</v>
      </c>
      <c r="F46" s="39" t="s">
        <v>140</v>
      </c>
      <c r="G46" s="39" t="s">
        <v>6</v>
      </c>
      <c r="H46" s="47">
        <v>2</v>
      </c>
      <c r="I46" s="124" t="s">
        <v>59</v>
      </c>
      <c r="J46" s="124" t="s">
        <v>59</v>
      </c>
      <c r="K46" s="8">
        <v>400</v>
      </c>
      <c r="L46" s="8">
        <v>0</v>
      </c>
      <c r="M46" s="8">
        <v>0</v>
      </c>
    </row>
    <row r="47" spans="1:14" ht="48.75" customHeight="1">
      <c r="A47" s="235"/>
      <c r="B47" s="255"/>
      <c r="C47" s="255"/>
      <c r="D47" s="255"/>
      <c r="E47" s="68" t="s">
        <v>363</v>
      </c>
      <c r="F47" s="39" t="s">
        <v>37</v>
      </c>
      <c r="G47" s="39" t="s">
        <v>6</v>
      </c>
      <c r="H47" s="47">
        <v>1</v>
      </c>
      <c r="I47" s="206" t="s">
        <v>59</v>
      </c>
      <c r="J47" s="206" t="s">
        <v>59</v>
      </c>
      <c r="K47" s="8">
        <v>2651.49</v>
      </c>
      <c r="L47" s="8">
        <v>0</v>
      </c>
      <c r="M47" s="8">
        <v>0</v>
      </c>
    </row>
    <row r="48" spans="1:14" ht="36" customHeight="1">
      <c r="A48" s="235"/>
      <c r="B48" s="255"/>
      <c r="C48" s="255"/>
      <c r="D48" s="255"/>
      <c r="E48" s="68" t="s">
        <v>380</v>
      </c>
      <c r="F48" s="39" t="s">
        <v>37</v>
      </c>
      <c r="G48" s="39" t="s">
        <v>6</v>
      </c>
      <c r="H48" s="47">
        <v>1</v>
      </c>
      <c r="I48" s="198" t="s">
        <v>59</v>
      </c>
      <c r="J48" s="198" t="s">
        <v>59</v>
      </c>
      <c r="K48" s="8">
        <v>255.39</v>
      </c>
      <c r="L48" s="8">
        <v>0</v>
      </c>
      <c r="M48" s="8">
        <v>0</v>
      </c>
    </row>
    <row r="49" spans="1:13" ht="15.75" customHeight="1">
      <c r="A49" s="236"/>
      <c r="B49" s="258"/>
      <c r="C49" s="258"/>
      <c r="D49" s="258"/>
      <c r="E49" s="42" t="s">
        <v>143</v>
      </c>
      <c r="F49" s="39" t="s">
        <v>37</v>
      </c>
      <c r="G49" s="39" t="s">
        <v>6</v>
      </c>
      <c r="H49" s="47">
        <v>0</v>
      </c>
      <c r="I49" s="124">
        <v>0</v>
      </c>
      <c r="J49" s="124" t="s">
        <v>45</v>
      </c>
      <c r="K49" s="8">
        <v>0</v>
      </c>
      <c r="L49" s="8">
        <v>0</v>
      </c>
      <c r="M49" s="8">
        <v>1700</v>
      </c>
    </row>
    <row r="50" spans="1:13" ht="31.5">
      <c r="A50" s="261" t="s">
        <v>122</v>
      </c>
      <c r="B50" s="256" t="s">
        <v>8</v>
      </c>
      <c r="C50" s="256" t="s">
        <v>137</v>
      </c>
      <c r="D50" s="234" t="s">
        <v>144</v>
      </c>
      <c r="E50" s="42" t="s">
        <v>381</v>
      </c>
      <c r="F50" s="39" t="s">
        <v>52</v>
      </c>
      <c r="G50" s="39" t="s">
        <v>6</v>
      </c>
      <c r="H50" s="47">
        <v>1</v>
      </c>
      <c r="I50" s="124" t="s">
        <v>59</v>
      </c>
      <c r="J50" s="124" t="s">
        <v>59</v>
      </c>
      <c r="K50" s="8">
        <v>11296.15</v>
      </c>
      <c r="L50" s="8">
        <v>0</v>
      </c>
      <c r="M50" s="8">
        <v>0</v>
      </c>
    </row>
    <row r="51" spans="1:13" ht="31.5" customHeight="1">
      <c r="A51" s="261"/>
      <c r="B51" s="256"/>
      <c r="C51" s="256"/>
      <c r="D51" s="235"/>
      <c r="E51" s="68" t="s">
        <v>142</v>
      </c>
      <c r="F51" s="39" t="s">
        <v>140</v>
      </c>
      <c r="G51" s="39" t="s">
        <v>6</v>
      </c>
      <c r="H51" s="47">
        <v>2</v>
      </c>
      <c r="I51" s="124" t="s">
        <v>59</v>
      </c>
      <c r="J51" s="124" t="s">
        <v>59</v>
      </c>
      <c r="K51" s="8">
        <v>260</v>
      </c>
      <c r="L51" s="8">
        <v>0</v>
      </c>
      <c r="M51" s="8">
        <v>0</v>
      </c>
    </row>
    <row r="52" spans="1:13" ht="31.5">
      <c r="A52" s="261"/>
      <c r="B52" s="256"/>
      <c r="C52" s="256"/>
      <c r="D52" s="235"/>
      <c r="E52" s="42" t="s">
        <v>153</v>
      </c>
      <c r="F52" s="39" t="s">
        <v>37</v>
      </c>
      <c r="G52" s="39" t="s">
        <v>6</v>
      </c>
      <c r="H52" s="47">
        <v>0</v>
      </c>
      <c r="I52" s="124" t="s">
        <v>45</v>
      </c>
      <c r="J52" s="124" t="s">
        <v>59</v>
      </c>
      <c r="K52" s="8">
        <v>0</v>
      </c>
      <c r="L52" s="8">
        <v>100</v>
      </c>
      <c r="M52" s="8">
        <v>0</v>
      </c>
    </row>
    <row r="53" spans="1:13" ht="47.25">
      <c r="A53" s="261"/>
      <c r="B53" s="256"/>
      <c r="C53" s="256"/>
      <c r="D53" s="235"/>
      <c r="E53" s="42" t="s">
        <v>302</v>
      </c>
      <c r="F53" s="39" t="s">
        <v>37</v>
      </c>
      <c r="G53" s="39" t="s">
        <v>6</v>
      </c>
      <c r="H53" s="47">
        <v>1</v>
      </c>
      <c r="I53" s="124" t="s">
        <v>59</v>
      </c>
      <c r="J53" s="124" t="s">
        <v>59</v>
      </c>
      <c r="K53" s="8">
        <v>122.56</v>
      </c>
      <c r="L53" s="8">
        <v>0</v>
      </c>
      <c r="M53" s="8">
        <v>0</v>
      </c>
    </row>
    <row r="54" spans="1:13" ht="47.25">
      <c r="A54" s="261"/>
      <c r="B54" s="256"/>
      <c r="C54" s="256"/>
      <c r="D54" s="235"/>
      <c r="E54" s="42" t="s">
        <v>303</v>
      </c>
      <c r="F54" s="39" t="s">
        <v>37</v>
      </c>
      <c r="G54" s="39" t="s">
        <v>6</v>
      </c>
      <c r="H54" s="47">
        <v>1</v>
      </c>
      <c r="I54" s="194" t="s">
        <v>59</v>
      </c>
      <c r="J54" s="194" t="s">
        <v>59</v>
      </c>
      <c r="K54" s="8">
        <v>5</v>
      </c>
      <c r="L54" s="8">
        <v>0</v>
      </c>
      <c r="M54" s="8">
        <v>0</v>
      </c>
    </row>
    <row r="55" spans="1:13" ht="31.5">
      <c r="A55" s="261"/>
      <c r="B55" s="256"/>
      <c r="C55" s="256"/>
      <c r="D55" s="235"/>
      <c r="E55" s="42" t="s">
        <v>350</v>
      </c>
      <c r="F55" s="39" t="s">
        <v>37</v>
      </c>
      <c r="G55" s="39" t="s">
        <v>6</v>
      </c>
      <c r="H55" s="47">
        <v>1</v>
      </c>
      <c r="I55" s="194" t="s">
        <v>59</v>
      </c>
      <c r="J55" s="194" t="s">
        <v>59</v>
      </c>
      <c r="K55" s="8">
        <v>540</v>
      </c>
      <c r="L55" s="8">
        <v>0</v>
      </c>
      <c r="M55" s="8">
        <v>0</v>
      </c>
    </row>
    <row r="56" spans="1:13" ht="31.5">
      <c r="A56" s="261"/>
      <c r="B56" s="256"/>
      <c r="C56" s="256"/>
      <c r="D56" s="235"/>
      <c r="E56" s="42" t="s">
        <v>357</v>
      </c>
      <c r="F56" s="39" t="s">
        <v>356</v>
      </c>
      <c r="G56" s="39" t="s">
        <v>6</v>
      </c>
      <c r="H56" s="47">
        <v>26</v>
      </c>
      <c r="I56" s="195" t="s">
        <v>59</v>
      </c>
      <c r="J56" s="195" t="s">
        <v>59</v>
      </c>
      <c r="K56" s="8">
        <v>1235.3800000000001</v>
      </c>
      <c r="L56" s="8">
        <v>0</v>
      </c>
      <c r="M56" s="8">
        <v>0</v>
      </c>
    </row>
    <row r="57" spans="1:13" ht="31.5">
      <c r="A57" s="261"/>
      <c r="B57" s="256"/>
      <c r="C57" s="256"/>
      <c r="D57" s="235"/>
      <c r="E57" s="42" t="s">
        <v>352</v>
      </c>
      <c r="F57" s="39" t="s">
        <v>353</v>
      </c>
      <c r="G57" s="39" t="s">
        <v>6</v>
      </c>
      <c r="H57" s="47">
        <v>20</v>
      </c>
      <c r="I57" s="195" t="s">
        <v>59</v>
      </c>
      <c r="J57" s="195" t="s">
        <v>59</v>
      </c>
      <c r="K57" s="8">
        <v>1276.97</v>
      </c>
      <c r="L57" s="8">
        <v>0</v>
      </c>
      <c r="M57" s="8">
        <v>0</v>
      </c>
    </row>
    <row r="58" spans="1:13">
      <c r="A58" s="261"/>
      <c r="B58" s="256"/>
      <c r="C58" s="256"/>
      <c r="D58" s="235"/>
      <c r="E58" s="42" t="s">
        <v>354</v>
      </c>
      <c r="F58" s="39" t="s">
        <v>355</v>
      </c>
      <c r="G58" s="39" t="s">
        <v>6</v>
      </c>
      <c r="H58" s="47">
        <v>27</v>
      </c>
      <c r="I58" s="195" t="s">
        <v>59</v>
      </c>
      <c r="J58" s="195" t="s">
        <v>59</v>
      </c>
      <c r="K58" s="8">
        <v>432.54</v>
      </c>
      <c r="L58" s="8">
        <v>0</v>
      </c>
      <c r="M58" s="8">
        <v>0</v>
      </c>
    </row>
    <row r="59" spans="1:13" ht="31.5">
      <c r="A59" s="261"/>
      <c r="B59" s="256"/>
      <c r="C59" s="256"/>
      <c r="D59" s="235"/>
      <c r="E59" s="42" t="s">
        <v>361</v>
      </c>
      <c r="F59" s="39" t="s">
        <v>353</v>
      </c>
      <c r="G59" s="39" t="s">
        <v>6</v>
      </c>
      <c r="H59" s="47">
        <v>29</v>
      </c>
      <c r="I59" s="195" t="s">
        <v>59</v>
      </c>
      <c r="J59" s="195" t="s">
        <v>59</v>
      </c>
      <c r="K59" s="8">
        <v>923.5</v>
      </c>
      <c r="L59" s="8">
        <v>0</v>
      </c>
      <c r="M59" s="8">
        <v>0</v>
      </c>
    </row>
    <row r="60" spans="1:13" ht="31.5">
      <c r="A60" s="261"/>
      <c r="B60" s="256"/>
      <c r="C60" s="256"/>
      <c r="D60" s="235"/>
      <c r="E60" s="42" t="s">
        <v>360</v>
      </c>
      <c r="F60" s="39" t="s">
        <v>55</v>
      </c>
      <c r="G60" s="39" t="s">
        <v>6</v>
      </c>
      <c r="H60" s="47">
        <v>260</v>
      </c>
      <c r="I60" s="195">
        <v>0</v>
      </c>
      <c r="J60" s="195">
        <v>0</v>
      </c>
      <c r="K60" s="8">
        <v>2706.35</v>
      </c>
      <c r="L60" s="8">
        <v>0</v>
      </c>
      <c r="M60" s="8">
        <v>0</v>
      </c>
    </row>
    <row r="61" spans="1:13" ht="31.5">
      <c r="A61" s="261"/>
      <c r="B61" s="256"/>
      <c r="C61" s="256"/>
      <c r="D61" s="235"/>
      <c r="E61" s="42" t="s">
        <v>351</v>
      </c>
      <c r="F61" s="39" t="s">
        <v>52</v>
      </c>
      <c r="G61" s="39" t="s">
        <v>6</v>
      </c>
      <c r="H61" s="47">
        <v>1</v>
      </c>
      <c r="I61" s="198" t="s">
        <v>59</v>
      </c>
      <c r="J61" s="198" t="s">
        <v>59</v>
      </c>
      <c r="K61" s="8">
        <v>225</v>
      </c>
      <c r="L61" s="8">
        <v>0</v>
      </c>
      <c r="M61" s="8">
        <v>0</v>
      </c>
    </row>
    <row r="62" spans="1:13" ht="63">
      <c r="A62" s="261"/>
      <c r="B62" s="256"/>
      <c r="C62" s="256"/>
      <c r="D62" s="235"/>
      <c r="E62" s="42" t="s">
        <v>364</v>
      </c>
      <c r="F62" s="39" t="s">
        <v>52</v>
      </c>
      <c r="G62" s="39" t="s">
        <v>6</v>
      </c>
      <c r="H62" s="47">
        <v>1</v>
      </c>
      <c r="I62" s="206" t="s">
        <v>59</v>
      </c>
      <c r="J62" s="206" t="s">
        <v>59</v>
      </c>
      <c r="K62" s="8">
        <v>95</v>
      </c>
      <c r="L62" s="8">
        <v>0</v>
      </c>
      <c r="M62" s="8">
        <v>0</v>
      </c>
    </row>
    <row r="63" spans="1:13" ht="47.25">
      <c r="A63" s="234" t="s">
        <v>122</v>
      </c>
      <c r="B63" s="257" t="s">
        <v>8</v>
      </c>
      <c r="C63" s="257" t="s">
        <v>137</v>
      </c>
      <c r="D63" s="234" t="s">
        <v>134</v>
      </c>
      <c r="E63" s="42" t="s">
        <v>291</v>
      </c>
      <c r="F63" s="39" t="s">
        <v>37</v>
      </c>
      <c r="G63" s="39" t="s">
        <v>6</v>
      </c>
      <c r="H63" s="47">
        <v>1</v>
      </c>
      <c r="I63" s="124" t="s">
        <v>59</v>
      </c>
      <c r="J63" s="124" t="s">
        <v>59</v>
      </c>
      <c r="K63" s="8">
        <v>3588.47</v>
      </c>
      <c r="L63" s="8">
        <v>0</v>
      </c>
      <c r="M63" s="8">
        <v>0</v>
      </c>
    </row>
    <row r="64" spans="1:13" ht="63">
      <c r="A64" s="235"/>
      <c r="B64" s="255"/>
      <c r="C64" s="255"/>
      <c r="D64" s="235"/>
      <c r="E64" s="42" t="s">
        <v>307</v>
      </c>
      <c r="F64" s="39" t="s">
        <v>52</v>
      </c>
      <c r="G64" s="39" t="s">
        <v>6</v>
      </c>
      <c r="H64" s="47">
        <v>1</v>
      </c>
      <c r="I64" s="124" t="s">
        <v>59</v>
      </c>
      <c r="J64" s="124" t="s">
        <v>59</v>
      </c>
      <c r="K64" s="8">
        <v>30</v>
      </c>
      <c r="L64" s="8">
        <v>0</v>
      </c>
      <c r="M64" s="8">
        <v>0</v>
      </c>
    </row>
    <row r="65" spans="1:13" ht="31.5">
      <c r="A65" s="235"/>
      <c r="B65" s="255"/>
      <c r="C65" s="255"/>
      <c r="D65" s="235"/>
      <c r="E65" s="42" t="s">
        <v>142</v>
      </c>
      <c r="F65" s="131" t="s">
        <v>140</v>
      </c>
      <c r="G65" s="39" t="s">
        <v>6</v>
      </c>
      <c r="H65" s="47">
        <v>7</v>
      </c>
      <c r="I65" s="132" t="s">
        <v>45</v>
      </c>
      <c r="J65" s="132" t="s">
        <v>59</v>
      </c>
      <c r="K65" s="8">
        <v>476</v>
      </c>
      <c r="L65" s="8">
        <v>800</v>
      </c>
      <c r="M65" s="8">
        <v>0</v>
      </c>
    </row>
    <row r="66" spans="1:13" ht="63">
      <c r="A66" s="235"/>
      <c r="B66" s="255"/>
      <c r="C66" s="255"/>
      <c r="D66" s="235"/>
      <c r="E66" s="42" t="s">
        <v>366</v>
      </c>
      <c r="F66" s="131" t="s">
        <v>310</v>
      </c>
      <c r="G66" s="39" t="s">
        <v>6</v>
      </c>
      <c r="H66" s="47">
        <v>1</v>
      </c>
      <c r="I66" s="194" t="s">
        <v>59</v>
      </c>
      <c r="J66" s="194" t="s">
        <v>59</v>
      </c>
      <c r="K66" s="8">
        <v>120</v>
      </c>
      <c r="L66" s="8">
        <v>0</v>
      </c>
      <c r="M66" s="8">
        <v>0</v>
      </c>
    </row>
    <row r="67" spans="1:13" ht="31.5">
      <c r="A67" s="235"/>
      <c r="B67" s="255"/>
      <c r="C67" s="255"/>
      <c r="D67" s="235"/>
      <c r="E67" s="42" t="s">
        <v>345</v>
      </c>
      <c r="F67" s="131" t="s">
        <v>55</v>
      </c>
      <c r="G67" s="39" t="s">
        <v>6</v>
      </c>
      <c r="H67" s="47">
        <v>15</v>
      </c>
      <c r="I67" s="194" t="s">
        <v>59</v>
      </c>
      <c r="J67" s="194" t="s">
        <v>59</v>
      </c>
      <c r="K67" s="8">
        <v>589.20000000000005</v>
      </c>
      <c r="L67" s="8">
        <v>0</v>
      </c>
      <c r="M67" s="8">
        <v>0</v>
      </c>
    </row>
    <row r="68" spans="1:13" ht="31.5">
      <c r="A68" s="235"/>
      <c r="B68" s="255"/>
      <c r="C68" s="255"/>
      <c r="D68" s="235"/>
      <c r="E68" s="46" t="s">
        <v>346</v>
      </c>
      <c r="F68" s="131" t="s">
        <v>347</v>
      </c>
      <c r="G68" s="100" t="s">
        <v>6</v>
      </c>
      <c r="H68" s="201">
        <v>19</v>
      </c>
      <c r="I68" s="199" t="s">
        <v>59</v>
      </c>
      <c r="J68" s="199" t="s">
        <v>59</v>
      </c>
      <c r="K68" s="123">
        <v>108.51</v>
      </c>
      <c r="L68" s="123">
        <v>0</v>
      </c>
      <c r="M68" s="123">
        <v>0</v>
      </c>
    </row>
    <row r="69" spans="1:13" ht="31.5">
      <c r="A69" s="235"/>
      <c r="B69" s="255"/>
      <c r="C69" s="255"/>
      <c r="D69" s="235"/>
      <c r="E69" s="29" t="s">
        <v>367</v>
      </c>
      <c r="F69" s="39" t="s">
        <v>37</v>
      </c>
      <c r="G69" s="39" t="s">
        <v>6</v>
      </c>
      <c r="H69" s="47">
        <v>1</v>
      </c>
      <c r="I69" s="200" t="s">
        <v>59</v>
      </c>
      <c r="J69" s="200" t="s">
        <v>59</v>
      </c>
      <c r="K69" s="8">
        <v>233</v>
      </c>
      <c r="L69" s="8">
        <v>0</v>
      </c>
      <c r="M69" s="8">
        <v>0</v>
      </c>
    </row>
    <row r="70" spans="1:13" ht="31.5">
      <c r="A70" s="235"/>
      <c r="B70" s="255"/>
      <c r="C70" s="255"/>
      <c r="D70" s="235"/>
      <c r="E70" s="29" t="s">
        <v>368</v>
      </c>
      <c r="F70" s="39" t="s">
        <v>37</v>
      </c>
      <c r="G70" s="39" t="s">
        <v>6</v>
      </c>
      <c r="H70" s="47">
        <v>1</v>
      </c>
      <c r="I70" s="200" t="s">
        <v>59</v>
      </c>
      <c r="J70" s="200" t="s">
        <v>59</v>
      </c>
      <c r="K70" s="8">
        <v>133.31</v>
      </c>
      <c r="L70" s="8">
        <v>0</v>
      </c>
      <c r="M70" s="8">
        <v>0</v>
      </c>
    </row>
    <row r="71" spans="1:13" ht="31.5">
      <c r="A71" s="236"/>
      <c r="B71" s="258"/>
      <c r="C71" s="258"/>
      <c r="D71" s="236"/>
      <c r="E71" s="29" t="s">
        <v>369</v>
      </c>
      <c r="F71" s="39" t="s">
        <v>37</v>
      </c>
      <c r="G71" s="39" t="s">
        <v>6</v>
      </c>
      <c r="H71" s="47">
        <v>1</v>
      </c>
      <c r="I71" s="200" t="s">
        <v>59</v>
      </c>
      <c r="J71" s="200" t="s">
        <v>59</v>
      </c>
      <c r="K71" s="8">
        <v>102.17</v>
      </c>
      <c r="L71" s="8">
        <v>0</v>
      </c>
      <c r="M71" s="8">
        <v>0</v>
      </c>
    </row>
    <row r="72" spans="1:13" ht="31.5">
      <c r="A72" s="261" t="s">
        <v>122</v>
      </c>
      <c r="B72" s="256" t="s">
        <v>8</v>
      </c>
      <c r="C72" s="256" t="s">
        <v>137</v>
      </c>
      <c r="D72" s="261" t="s">
        <v>135</v>
      </c>
      <c r="E72" s="42" t="s">
        <v>139</v>
      </c>
      <c r="F72" s="39" t="s">
        <v>140</v>
      </c>
      <c r="G72" s="39" t="s">
        <v>6</v>
      </c>
      <c r="H72" s="47">
        <v>7</v>
      </c>
      <c r="I72" s="124" t="s">
        <v>59</v>
      </c>
      <c r="J72" s="124" t="s">
        <v>59</v>
      </c>
      <c r="K72" s="8">
        <f>1618.62-35.9</f>
        <v>1582.7199999999998</v>
      </c>
      <c r="L72" s="8">
        <v>0</v>
      </c>
      <c r="M72" s="8">
        <v>0</v>
      </c>
    </row>
    <row r="73" spans="1:13" ht="47.25" customHeight="1">
      <c r="A73" s="261"/>
      <c r="B73" s="256"/>
      <c r="C73" s="256"/>
      <c r="D73" s="261"/>
      <c r="E73" s="42" t="s">
        <v>243</v>
      </c>
      <c r="F73" s="39" t="s">
        <v>37</v>
      </c>
      <c r="G73" s="39" t="s">
        <v>6</v>
      </c>
      <c r="H73" s="47">
        <v>1</v>
      </c>
      <c r="I73" s="124" t="s">
        <v>59</v>
      </c>
      <c r="J73" s="124" t="s">
        <v>59</v>
      </c>
      <c r="K73" s="8">
        <v>75.38</v>
      </c>
      <c r="L73" s="8">
        <v>0</v>
      </c>
      <c r="M73" s="8">
        <v>0</v>
      </c>
    </row>
    <row r="74" spans="1:13" ht="47.25" customHeight="1">
      <c r="A74" s="261"/>
      <c r="B74" s="256"/>
      <c r="C74" s="256"/>
      <c r="D74" s="261"/>
      <c r="E74" s="42" t="s">
        <v>378</v>
      </c>
      <c r="F74" s="39" t="s">
        <v>37</v>
      </c>
      <c r="G74" s="39" t="s">
        <v>6</v>
      </c>
      <c r="H74" s="47">
        <v>1</v>
      </c>
      <c r="I74" s="206" t="s">
        <v>59</v>
      </c>
      <c r="J74" s="206" t="s">
        <v>59</v>
      </c>
      <c r="K74" s="8">
        <v>170.98</v>
      </c>
      <c r="L74" s="8">
        <v>0</v>
      </c>
      <c r="M74" s="8">
        <v>0</v>
      </c>
    </row>
    <row r="75" spans="1:13" ht="31.5" customHeight="1">
      <c r="A75" s="261"/>
      <c r="B75" s="256"/>
      <c r="C75" s="256"/>
      <c r="D75" s="261"/>
      <c r="E75" s="42" t="s">
        <v>146</v>
      </c>
      <c r="F75" s="39" t="s">
        <v>37</v>
      </c>
      <c r="G75" s="39" t="s">
        <v>6</v>
      </c>
      <c r="H75" s="47">
        <v>0</v>
      </c>
      <c r="I75" s="124" t="s">
        <v>45</v>
      </c>
      <c r="J75" s="124" t="s">
        <v>59</v>
      </c>
      <c r="K75" s="8">
        <v>0</v>
      </c>
      <c r="L75" s="8">
        <v>2000</v>
      </c>
      <c r="M75" s="8">
        <v>0</v>
      </c>
    </row>
    <row r="76" spans="1:13" ht="31.5">
      <c r="A76" s="261"/>
      <c r="B76" s="256"/>
      <c r="C76" s="256"/>
      <c r="D76" s="261"/>
      <c r="E76" s="42" t="s">
        <v>145</v>
      </c>
      <c r="F76" s="39" t="s">
        <v>37</v>
      </c>
      <c r="G76" s="39" t="s">
        <v>6</v>
      </c>
      <c r="H76" s="47">
        <v>0</v>
      </c>
      <c r="I76" s="124" t="s">
        <v>45</v>
      </c>
      <c r="J76" s="124" t="s">
        <v>59</v>
      </c>
      <c r="K76" s="8">
        <v>0</v>
      </c>
      <c r="L76" s="8">
        <v>1500</v>
      </c>
      <c r="M76" s="8">
        <v>0</v>
      </c>
    </row>
    <row r="77" spans="1:13" ht="31.5">
      <c r="A77" s="261"/>
      <c r="B77" s="256"/>
      <c r="C77" s="256"/>
      <c r="D77" s="261"/>
      <c r="E77" s="42" t="s">
        <v>154</v>
      </c>
      <c r="F77" s="39" t="s">
        <v>37</v>
      </c>
      <c r="G77" s="39" t="s">
        <v>6</v>
      </c>
      <c r="H77" s="47">
        <v>0</v>
      </c>
      <c r="I77" s="124" t="s">
        <v>59</v>
      </c>
      <c r="J77" s="124" t="s">
        <v>45</v>
      </c>
      <c r="K77" s="8">
        <v>0</v>
      </c>
      <c r="L77" s="8">
        <v>0</v>
      </c>
      <c r="M77" s="8">
        <v>600</v>
      </c>
    </row>
    <row r="78" spans="1:13" ht="31.5" customHeight="1">
      <c r="A78" s="252" t="s">
        <v>122</v>
      </c>
      <c r="B78" s="252" t="s">
        <v>8</v>
      </c>
      <c r="C78" s="252" t="s">
        <v>137</v>
      </c>
      <c r="D78" s="252" t="s">
        <v>132</v>
      </c>
      <c r="E78" s="42" t="s">
        <v>142</v>
      </c>
      <c r="F78" s="39" t="s">
        <v>140</v>
      </c>
      <c r="G78" s="39" t="s">
        <v>6</v>
      </c>
      <c r="H78" s="47">
        <v>2</v>
      </c>
      <c r="I78" s="124" t="s">
        <v>59</v>
      </c>
      <c r="J78" s="124" t="s">
        <v>59</v>
      </c>
      <c r="K78" s="8">
        <v>1025</v>
      </c>
      <c r="L78" s="8">
        <v>0</v>
      </c>
      <c r="M78" s="8">
        <v>0</v>
      </c>
    </row>
    <row r="79" spans="1:13" ht="45" customHeight="1">
      <c r="A79" s="253"/>
      <c r="B79" s="253"/>
      <c r="C79" s="253"/>
      <c r="D79" s="253"/>
      <c r="E79" s="42" t="s">
        <v>170</v>
      </c>
      <c r="F79" s="39" t="s">
        <v>52</v>
      </c>
      <c r="G79" s="39" t="s">
        <v>6</v>
      </c>
      <c r="H79" s="47">
        <v>3</v>
      </c>
      <c r="I79" s="124" t="s">
        <v>59</v>
      </c>
      <c r="J79" s="124" t="s">
        <v>59</v>
      </c>
      <c r="K79" s="8">
        <v>0</v>
      </c>
      <c r="L79" s="8">
        <v>773.28</v>
      </c>
      <c r="M79" s="8">
        <v>0</v>
      </c>
    </row>
    <row r="80" spans="1:13" ht="45" customHeight="1">
      <c r="A80" s="253"/>
      <c r="B80" s="253"/>
      <c r="C80" s="253"/>
      <c r="D80" s="253"/>
      <c r="E80" s="42" t="s">
        <v>155</v>
      </c>
      <c r="F80" s="39" t="s">
        <v>37</v>
      </c>
      <c r="G80" s="39" t="s">
        <v>6</v>
      </c>
      <c r="H80" s="47">
        <v>0</v>
      </c>
      <c r="I80" s="197" t="s">
        <v>59</v>
      </c>
      <c r="J80" s="197" t="s">
        <v>45</v>
      </c>
      <c r="K80" s="8">
        <v>0</v>
      </c>
      <c r="L80" s="8">
        <v>0</v>
      </c>
      <c r="M80" s="8">
        <v>5538.09</v>
      </c>
    </row>
    <row r="81" spans="1:14" ht="73.5" customHeight="1">
      <c r="A81" s="253"/>
      <c r="B81" s="253"/>
      <c r="C81" s="253"/>
      <c r="D81" s="253"/>
      <c r="E81" s="42" t="s">
        <v>359</v>
      </c>
      <c r="F81" s="39" t="s">
        <v>37</v>
      </c>
      <c r="G81" s="39" t="s">
        <v>6</v>
      </c>
      <c r="H81" s="47">
        <v>1</v>
      </c>
      <c r="I81" s="206" t="s">
        <v>59</v>
      </c>
      <c r="J81" s="206" t="s">
        <v>59</v>
      </c>
      <c r="K81" s="8">
        <v>98</v>
      </c>
      <c r="L81" s="8">
        <v>0</v>
      </c>
      <c r="M81" s="8">
        <v>0</v>
      </c>
    </row>
    <row r="82" spans="1:14" ht="45" customHeight="1">
      <c r="A82" s="253"/>
      <c r="B82" s="253"/>
      <c r="C82" s="253"/>
      <c r="D82" s="253"/>
      <c r="E82" s="42" t="s">
        <v>382</v>
      </c>
      <c r="F82" s="39" t="s">
        <v>37</v>
      </c>
      <c r="G82" s="39" t="s">
        <v>6</v>
      </c>
      <c r="H82" s="47">
        <v>1</v>
      </c>
      <c r="I82" s="206" t="s">
        <v>59</v>
      </c>
      <c r="J82" s="206" t="s">
        <v>59</v>
      </c>
      <c r="K82" s="8">
        <v>248</v>
      </c>
      <c r="L82" s="8">
        <v>0</v>
      </c>
      <c r="M82" s="8">
        <v>0</v>
      </c>
    </row>
    <row r="83" spans="1:14" ht="45" customHeight="1">
      <c r="A83" s="253"/>
      <c r="B83" s="253"/>
      <c r="C83" s="253"/>
      <c r="D83" s="253"/>
      <c r="E83" s="42" t="s">
        <v>383</v>
      </c>
      <c r="F83" s="39" t="s">
        <v>37</v>
      </c>
      <c r="G83" s="39" t="s">
        <v>6</v>
      </c>
      <c r="H83" s="47">
        <v>1</v>
      </c>
      <c r="I83" s="206" t="s">
        <v>59</v>
      </c>
      <c r="J83" s="206" t="s">
        <v>59</v>
      </c>
      <c r="K83" s="8">
        <v>152</v>
      </c>
      <c r="L83" s="8">
        <v>0</v>
      </c>
      <c r="M83" s="8">
        <v>0</v>
      </c>
    </row>
    <row r="84" spans="1:14" ht="45" customHeight="1">
      <c r="A84" s="253"/>
      <c r="B84" s="253"/>
      <c r="C84" s="253"/>
      <c r="D84" s="253"/>
      <c r="E84" s="42" t="s">
        <v>384</v>
      </c>
      <c r="F84" s="39" t="s">
        <v>37</v>
      </c>
      <c r="G84" s="39" t="s">
        <v>6</v>
      </c>
      <c r="H84" s="47">
        <v>1</v>
      </c>
      <c r="I84" s="206" t="s">
        <v>59</v>
      </c>
      <c r="J84" s="206" t="s">
        <v>59</v>
      </c>
      <c r="K84" s="8">
        <v>98</v>
      </c>
      <c r="L84" s="8">
        <v>0</v>
      </c>
      <c r="M84" s="8">
        <v>0</v>
      </c>
    </row>
    <row r="85" spans="1:14" ht="45" customHeight="1">
      <c r="A85" s="253"/>
      <c r="B85" s="253"/>
      <c r="C85" s="253"/>
      <c r="D85" s="253"/>
      <c r="E85" s="42" t="s">
        <v>385</v>
      </c>
      <c r="F85" s="39" t="s">
        <v>37</v>
      </c>
      <c r="G85" s="39" t="s">
        <v>6</v>
      </c>
      <c r="H85" s="47">
        <v>1</v>
      </c>
      <c r="I85" s="206" t="s">
        <v>59</v>
      </c>
      <c r="J85" s="206" t="s">
        <v>59</v>
      </c>
      <c r="K85" s="8">
        <v>330</v>
      </c>
      <c r="L85" s="8">
        <v>0</v>
      </c>
      <c r="M85" s="8">
        <v>0</v>
      </c>
    </row>
    <row r="86" spans="1:14" ht="31.5">
      <c r="A86" s="253"/>
      <c r="B86" s="253"/>
      <c r="C86" s="254"/>
      <c r="D86" s="254"/>
      <c r="E86" s="42" t="s">
        <v>386</v>
      </c>
      <c r="F86" s="39" t="s">
        <v>37</v>
      </c>
      <c r="G86" s="39" t="s">
        <v>6</v>
      </c>
      <c r="H86" s="47">
        <v>1</v>
      </c>
      <c r="I86" s="124" t="s">
        <v>59</v>
      </c>
      <c r="J86" s="197" t="s">
        <v>59</v>
      </c>
      <c r="K86" s="8">
        <v>1537.02</v>
      </c>
      <c r="L86" s="8">
        <v>0</v>
      </c>
      <c r="M86" s="8">
        <v>0</v>
      </c>
    </row>
    <row r="87" spans="1:14" ht="78.75">
      <c r="A87" s="252" t="s">
        <v>122</v>
      </c>
      <c r="B87" s="252" t="s">
        <v>8</v>
      </c>
      <c r="C87" s="262" t="s">
        <v>137</v>
      </c>
      <c r="D87" s="262" t="s">
        <v>334</v>
      </c>
      <c r="E87" s="42" t="s">
        <v>304</v>
      </c>
      <c r="F87" s="39" t="s">
        <v>52</v>
      </c>
      <c r="G87" s="39" t="s">
        <v>6</v>
      </c>
      <c r="H87" s="47">
        <v>2</v>
      </c>
      <c r="I87" s="124" t="s">
        <v>59</v>
      </c>
      <c r="J87" s="124" t="s">
        <v>59</v>
      </c>
      <c r="K87" s="8">
        <v>520.01</v>
      </c>
      <c r="L87" s="8">
        <v>0</v>
      </c>
      <c r="M87" s="8">
        <v>0</v>
      </c>
    </row>
    <row r="88" spans="1:14" ht="48" customHeight="1">
      <c r="A88" s="253"/>
      <c r="B88" s="253"/>
      <c r="C88" s="262"/>
      <c r="D88" s="262"/>
      <c r="E88" s="42" t="s">
        <v>246</v>
      </c>
      <c r="F88" s="39" t="s">
        <v>52</v>
      </c>
      <c r="G88" s="39" t="s">
        <v>6</v>
      </c>
      <c r="H88" s="47">
        <v>2</v>
      </c>
      <c r="I88" s="124" t="s">
        <v>59</v>
      </c>
      <c r="J88" s="124" t="s">
        <v>59</v>
      </c>
      <c r="K88" s="8">
        <v>156.5</v>
      </c>
      <c r="L88" s="8">
        <v>0</v>
      </c>
      <c r="M88" s="8">
        <v>0</v>
      </c>
    </row>
    <row r="89" spans="1:14" ht="94.5">
      <c r="A89" s="253"/>
      <c r="B89" s="253"/>
      <c r="C89" s="262"/>
      <c r="D89" s="262"/>
      <c r="E89" s="42" t="s">
        <v>379</v>
      </c>
      <c r="F89" s="39" t="s">
        <v>52</v>
      </c>
      <c r="G89" s="39" t="s">
        <v>6</v>
      </c>
      <c r="H89" s="47">
        <v>1</v>
      </c>
      <c r="I89" s="124" t="s">
        <v>59</v>
      </c>
      <c r="J89" s="124" t="s">
        <v>59</v>
      </c>
      <c r="K89" s="8">
        <v>200</v>
      </c>
      <c r="L89" s="8">
        <v>0</v>
      </c>
      <c r="M89" s="8">
        <v>0</v>
      </c>
    </row>
    <row r="90" spans="1:14" ht="47.25">
      <c r="A90" s="253"/>
      <c r="B90" s="253"/>
      <c r="C90" s="262"/>
      <c r="D90" s="262"/>
      <c r="E90" s="42" t="s">
        <v>308</v>
      </c>
      <c r="F90" s="39" t="s">
        <v>52</v>
      </c>
      <c r="G90" s="39" t="s">
        <v>6</v>
      </c>
      <c r="H90" s="47">
        <v>2</v>
      </c>
      <c r="I90" s="124" t="s">
        <v>59</v>
      </c>
      <c r="J90" s="124" t="s">
        <v>59</v>
      </c>
      <c r="K90" s="8">
        <v>2006.49</v>
      </c>
      <c r="L90" s="8">
        <v>0</v>
      </c>
      <c r="M90" s="8">
        <v>0</v>
      </c>
    </row>
    <row r="91" spans="1:14" ht="31.5">
      <c r="A91" s="253"/>
      <c r="B91" s="253"/>
      <c r="C91" s="262"/>
      <c r="D91" s="262"/>
      <c r="E91" s="42" t="s">
        <v>311</v>
      </c>
      <c r="F91" s="39" t="s">
        <v>52</v>
      </c>
      <c r="G91" s="39" t="s">
        <v>6</v>
      </c>
      <c r="H91" s="47">
        <v>1</v>
      </c>
      <c r="I91" s="133" t="s">
        <v>59</v>
      </c>
      <c r="J91" s="133" t="s">
        <v>59</v>
      </c>
      <c r="K91" s="8">
        <v>150</v>
      </c>
      <c r="L91" s="8">
        <v>0</v>
      </c>
      <c r="M91" s="8">
        <v>0</v>
      </c>
    </row>
    <row r="92" spans="1:14" ht="47.25">
      <c r="A92" s="253"/>
      <c r="B92" s="253"/>
      <c r="C92" s="262"/>
      <c r="D92" s="262"/>
      <c r="E92" s="42" t="s">
        <v>358</v>
      </c>
      <c r="F92" s="39" t="s">
        <v>52</v>
      </c>
      <c r="G92" s="39" t="s">
        <v>6</v>
      </c>
      <c r="H92" s="47">
        <v>1</v>
      </c>
      <c r="I92" s="196" t="s">
        <v>59</v>
      </c>
      <c r="J92" s="196" t="s">
        <v>59</v>
      </c>
      <c r="K92" s="8">
        <v>95</v>
      </c>
      <c r="L92" s="8">
        <v>0</v>
      </c>
      <c r="M92" s="8">
        <v>0</v>
      </c>
    </row>
    <row r="93" spans="1:14" ht="31.5">
      <c r="A93" s="254"/>
      <c r="B93" s="254"/>
      <c r="C93" s="262"/>
      <c r="D93" s="262"/>
      <c r="E93" s="42" t="s">
        <v>156</v>
      </c>
      <c r="F93" s="39" t="s">
        <v>37</v>
      </c>
      <c r="G93" s="39" t="s">
        <v>6</v>
      </c>
      <c r="H93" s="47">
        <v>0</v>
      </c>
      <c r="I93" s="124" t="s">
        <v>45</v>
      </c>
      <c r="J93" s="124" t="s">
        <v>45</v>
      </c>
      <c r="K93" s="8">
        <v>0</v>
      </c>
      <c r="L93" s="8">
        <v>6974.65</v>
      </c>
      <c r="M93" s="8">
        <v>6928.74</v>
      </c>
    </row>
    <row r="94" spans="1:14" ht="94.5">
      <c r="A94" s="252" t="s">
        <v>122</v>
      </c>
      <c r="B94" s="252" t="s">
        <v>8</v>
      </c>
      <c r="C94" s="252" t="s">
        <v>137</v>
      </c>
      <c r="D94" s="252" t="s">
        <v>136</v>
      </c>
      <c r="E94" s="42" t="s">
        <v>342</v>
      </c>
      <c r="F94" s="100" t="s">
        <v>37</v>
      </c>
      <c r="G94" s="39" t="s">
        <v>6</v>
      </c>
      <c r="H94" s="47">
        <v>1</v>
      </c>
      <c r="I94" s="124" t="s">
        <v>45</v>
      </c>
      <c r="J94" s="124" t="s">
        <v>45</v>
      </c>
      <c r="K94" s="8">
        <v>15</v>
      </c>
      <c r="L94" s="8">
        <v>10698.48</v>
      </c>
      <c r="M94" s="8">
        <v>10698.48</v>
      </c>
      <c r="N94" s="13"/>
    </row>
    <row r="95" spans="1:14" ht="47.25">
      <c r="A95" s="253"/>
      <c r="B95" s="253"/>
      <c r="C95" s="253"/>
      <c r="D95" s="253"/>
      <c r="E95" s="42" t="s">
        <v>312</v>
      </c>
      <c r="F95" s="44" t="s">
        <v>313</v>
      </c>
      <c r="G95" s="39" t="s">
        <v>6</v>
      </c>
      <c r="H95" s="47">
        <v>1161</v>
      </c>
      <c r="I95" s="134" t="s">
        <v>59</v>
      </c>
      <c r="J95" s="134" t="s">
        <v>59</v>
      </c>
      <c r="K95" s="8">
        <v>1113.81</v>
      </c>
      <c r="L95" s="8">
        <v>0</v>
      </c>
      <c r="M95" s="8">
        <v>0</v>
      </c>
    </row>
    <row r="96" spans="1:14" ht="94.5">
      <c r="A96" s="253"/>
      <c r="B96" s="253"/>
      <c r="C96" s="253"/>
      <c r="D96" s="253"/>
      <c r="E96" s="42" t="s">
        <v>343</v>
      </c>
      <c r="F96" s="39" t="s">
        <v>37</v>
      </c>
      <c r="G96" s="39" t="s">
        <v>6</v>
      </c>
      <c r="H96" s="47">
        <v>0</v>
      </c>
      <c r="I96" s="124" t="s">
        <v>45</v>
      </c>
      <c r="J96" s="124" t="s">
        <v>59</v>
      </c>
      <c r="K96" s="8">
        <v>387.5</v>
      </c>
      <c r="L96" s="8">
        <v>0</v>
      </c>
      <c r="M96" s="8">
        <v>0</v>
      </c>
    </row>
    <row r="97" spans="1:13" ht="31.5">
      <c r="A97" s="253"/>
      <c r="B97" s="253"/>
      <c r="C97" s="253"/>
      <c r="D97" s="253"/>
      <c r="E97" s="42" t="s">
        <v>344</v>
      </c>
      <c r="F97" s="39" t="s">
        <v>37</v>
      </c>
      <c r="G97" s="39" t="s">
        <v>6</v>
      </c>
      <c r="H97" s="47">
        <v>1</v>
      </c>
      <c r="I97" s="193" t="s">
        <v>59</v>
      </c>
      <c r="J97" s="193" t="s">
        <v>59</v>
      </c>
      <c r="K97" s="8">
        <v>590</v>
      </c>
      <c r="L97" s="8">
        <v>0</v>
      </c>
      <c r="M97" s="8">
        <v>0</v>
      </c>
    </row>
    <row r="98" spans="1:13" ht="39.75" customHeight="1">
      <c r="A98" s="254"/>
      <c r="B98" s="254"/>
      <c r="C98" s="254"/>
      <c r="D98" s="254"/>
      <c r="E98" s="42" t="s">
        <v>147</v>
      </c>
      <c r="F98" s="39" t="s">
        <v>37</v>
      </c>
      <c r="G98" s="39" t="s">
        <v>6</v>
      </c>
      <c r="H98" s="47">
        <v>0</v>
      </c>
      <c r="I98" s="124" t="s">
        <v>45</v>
      </c>
      <c r="J98" s="124" t="s">
        <v>59</v>
      </c>
      <c r="K98" s="8">
        <v>0</v>
      </c>
      <c r="L98" s="8">
        <v>5000</v>
      </c>
      <c r="M98" s="8">
        <v>0</v>
      </c>
    </row>
    <row r="99" spans="1:13" ht="173.25">
      <c r="A99" s="235"/>
      <c r="B99" s="255"/>
      <c r="C99" s="255"/>
      <c r="D99" s="235" t="s">
        <v>133</v>
      </c>
      <c r="E99" s="42" t="s">
        <v>377</v>
      </c>
      <c r="F99" s="39" t="s">
        <v>37</v>
      </c>
      <c r="G99" s="39" t="s">
        <v>6</v>
      </c>
      <c r="H99" s="47">
        <v>1</v>
      </c>
      <c r="I99" s="198" t="s">
        <v>59</v>
      </c>
      <c r="J99" s="198" t="s">
        <v>59</v>
      </c>
      <c r="K99" s="8">
        <v>380.12</v>
      </c>
      <c r="L99" s="8">
        <v>15550</v>
      </c>
      <c r="M99" s="8">
        <v>17581.099999999999</v>
      </c>
    </row>
    <row r="100" spans="1:13" ht="31.5">
      <c r="A100" s="236"/>
      <c r="B100" s="258"/>
      <c r="C100" s="258"/>
      <c r="D100" s="236"/>
      <c r="E100" s="42" t="s">
        <v>139</v>
      </c>
      <c r="F100" s="39" t="s">
        <v>54</v>
      </c>
      <c r="G100" s="39" t="s">
        <v>5</v>
      </c>
      <c r="H100" s="47">
        <v>3</v>
      </c>
      <c r="I100" s="124" t="s">
        <v>59</v>
      </c>
      <c r="J100" s="124" t="s">
        <v>59</v>
      </c>
      <c r="K100" s="8">
        <v>2200</v>
      </c>
      <c r="L100" s="8">
        <v>0</v>
      </c>
      <c r="M100" s="8">
        <v>0</v>
      </c>
    </row>
    <row r="101" spans="1:13" ht="30.75" customHeight="1">
      <c r="A101" s="226" t="s">
        <v>315</v>
      </c>
      <c r="B101" s="226"/>
      <c r="C101" s="226"/>
      <c r="D101" s="226"/>
      <c r="F101" s="1" t="s">
        <v>316</v>
      </c>
    </row>
    <row r="103" spans="1:13" ht="31.5">
      <c r="A103" s="226" t="s">
        <v>19</v>
      </c>
      <c r="B103" s="226"/>
      <c r="C103" s="26"/>
      <c r="D103" s="26" t="s">
        <v>20</v>
      </c>
    </row>
    <row r="104" spans="1:13">
      <c r="D104" s="17" t="s">
        <v>21</v>
      </c>
      <c r="F104" s="85"/>
      <c r="G104" s="9"/>
      <c r="H104" s="9"/>
    </row>
    <row r="105" spans="1:13">
      <c r="F105" s="85"/>
      <c r="G105" s="9"/>
      <c r="H105" s="9"/>
    </row>
    <row r="107" spans="1:13">
      <c r="F107" s="85"/>
      <c r="G107" s="9"/>
      <c r="H107" s="9"/>
    </row>
    <row r="108" spans="1:13">
      <c r="F108" s="85"/>
      <c r="G108" s="9"/>
      <c r="H108" s="9"/>
    </row>
    <row r="109" spans="1:13">
      <c r="F109" s="85"/>
      <c r="G109" s="9"/>
      <c r="H109" s="9"/>
    </row>
    <row r="110" spans="1:13">
      <c r="F110" s="85"/>
      <c r="G110" s="9"/>
      <c r="H110" s="9"/>
    </row>
    <row r="111" spans="1:13">
      <c r="F111" s="85"/>
      <c r="G111" s="9"/>
      <c r="H111" s="9"/>
    </row>
    <row r="112" spans="1:13">
      <c r="F112" s="85"/>
      <c r="G112" s="9"/>
      <c r="H112" s="9"/>
    </row>
    <row r="113" spans="6:8">
      <c r="F113" s="85"/>
      <c r="G113" s="9"/>
      <c r="H113" s="9"/>
    </row>
    <row r="114" spans="6:8">
      <c r="F114" s="85"/>
      <c r="G114" s="9"/>
      <c r="H114" s="9"/>
    </row>
    <row r="115" spans="6:8">
      <c r="F115" s="85"/>
      <c r="G115" s="9"/>
      <c r="H115" s="9"/>
    </row>
    <row r="116" spans="6:8">
      <c r="F116" s="85"/>
      <c r="G116" s="9"/>
      <c r="H116" s="9"/>
    </row>
    <row r="117" spans="6:8">
      <c r="F117" s="85"/>
      <c r="G117" s="9"/>
      <c r="H117" s="9"/>
    </row>
    <row r="118" spans="6:8">
      <c r="F118" s="85"/>
      <c r="G118" s="9"/>
      <c r="H118" s="9"/>
    </row>
    <row r="119" spans="6:8">
      <c r="F119" s="85"/>
      <c r="G119" s="9"/>
      <c r="H119" s="9"/>
    </row>
    <row r="120" spans="6:8">
      <c r="F120" s="85"/>
      <c r="G120" s="9"/>
      <c r="H120" s="9"/>
    </row>
    <row r="121" spans="6:8">
      <c r="F121" s="85"/>
      <c r="G121" s="9"/>
      <c r="H121" s="9"/>
    </row>
    <row r="122" spans="6:8">
      <c r="F122" s="85"/>
      <c r="G122" s="9"/>
      <c r="H122" s="9"/>
    </row>
  </sheetData>
  <mergeCells count="51">
    <mergeCell ref="K2:M3"/>
    <mergeCell ref="K7:M8"/>
    <mergeCell ref="F8:F9"/>
    <mergeCell ref="A5:M5"/>
    <mergeCell ref="H8:J8"/>
    <mergeCell ref="A4:M4"/>
    <mergeCell ref="G8:G9"/>
    <mergeCell ref="C7:C9"/>
    <mergeCell ref="A7:A9"/>
    <mergeCell ref="B7:B9"/>
    <mergeCell ref="D7:D9"/>
    <mergeCell ref="E7:E9"/>
    <mergeCell ref="F7:J7"/>
    <mergeCell ref="A103:B103"/>
    <mergeCell ref="D72:D77"/>
    <mergeCell ref="C72:C77"/>
    <mergeCell ref="A72:A77"/>
    <mergeCell ref="B72:B77"/>
    <mergeCell ref="C78:C86"/>
    <mergeCell ref="D78:D86"/>
    <mergeCell ref="D94:D98"/>
    <mergeCell ref="C94:C98"/>
    <mergeCell ref="B94:B98"/>
    <mergeCell ref="D87:D93"/>
    <mergeCell ref="C87:C93"/>
    <mergeCell ref="A87:A93"/>
    <mergeCell ref="A101:D101"/>
    <mergeCell ref="D99:D100"/>
    <mergeCell ref="C99:C100"/>
    <mergeCell ref="B99:B100"/>
    <mergeCell ref="A99:A100"/>
    <mergeCell ref="B34:B44"/>
    <mergeCell ref="A34:A44"/>
    <mergeCell ref="C34:C44"/>
    <mergeCell ref="A94:A98"/>
    <mergeCell ref="B87:B93"/>
    <mergeCell ref="A78:A86"/>
    <mergeCell ref="B78:B86"/>
    <mergeCell ref="C45:C49"/>
    <mergeCell ref="B45:B49"/>
    <mergeCell ref="A45:A49"/>
    <mergeCell ref="C50:C62"/>
    <mergeCell ref="B50:B62"/>
    <mergeCell ref="A50:A62"/>
    <mergeCell ref="D34:D44"/>
    <mergeCell ref="D63:D71"/>
    <mergeCell ref="C63:C71"/>
    <mergeCell ref="B63:B71"/>
    <mergeCell ref="A63:A71"/>
    <mergeCell ref="D45:D49"/>
    <mergeCell ref="D50:D62"/>
  </mergeCells>
  <pageMargins left="0.78740157480314965" right="0.23622047244094491" top="0.39370078740157483" bottom="0.23622047244094491" header="0.31496062992125984" footer="0.31496062992125984"/>
  <pageSetup paperSize="9" scale="52" fitToHeight="0" orientation="landscape" useFirstPageNumber="1" r:id="rId1"/>
  <headerFooter differentFirst="1">
    <oddHeader>&amp;C&amp;P</oddHeader>
  </headerFooter>
  <rowBreaks count="4" manualBreakCount="4">
    <brk id="32" max="12" man="1"/>
    <brk id="56" max="12" man="1"/>
    <brk id="77" max="12" man="1"/>
    <brk id="97" max="12" man="1"/>
  </rowBreaks>
</worksheet>
</file>

<file path=xl/worksheets/sheet4.xml><?xml version="1.0" encoding="utf-8"?>
<worksheet xmlns="http://schemas.openxmlformats.org/spreadsheetml/2006/main" xmlns:r="http://schemas.openxmlformats.org/officeDocument/2006/relationships">
  <sheetPr>
    <pageSetUpPr fitToPage="1"/>
  </sheetPr>
  <dimension ref="A1:N39"/>
  <sheetViews>
    <sheetView view="pageBreakPreview" zoomScale="80" zoomScaleNormal="90" zoomScaleSheetLayoutView="80" zoomScalePageLayoutView="70" workbookViewId="0">
      <selection activeCell="K15" sqref="K15"/>
    </sheetView>
  </sheetViews>
  <sheetFormatPr defaultColWidth="8.85546875" defaultRowHeight="15.75" outlineLevelCol="1"/>
  <cols>
    <col min="1" max="1" width="12.5703125" style="1" customWidth="1"/>
    <col min="2" max="3" width="10.7109375" style="1" customWidth="1"/>
    <col min="4" max="4" width="29.42578125" style="17" customWidth="1"/>
    <col min="5" max="5" width="56" style="1" customWidth="1"/>
    <col min="6" max="6" width="22.85546875" style="1" customWidth="1"/>
    <col min="7" max="7" width="13.85546875" style="1" customWidth="1"/>
    <col min="8" max="8" width="20.5703125" style="1" customWidth="1"/>
    <col min="9" max="10" width="13.140625" style="1" customWidth="1"/>
    <col min="11" max="11" width="22.85546875" style="1" customWidth="1"/>
    <col min="12" max="12" width="15.28515625" style="1" customWidth="1" outlineLevel="1"/>
    <col min="13" max="13" width="16.42578125" style="1" customWidth="1" outlineLevel="1"/>
    <col min="14" max="14" width="25.5703125" style="1" customWidth="1"/>
    <col min="15" max="16384" width="8.85546875" style="1"/>
  </cols>
  <sheetData>
    <row r="1" spans="1:14">
      <c r="K1" s="1" t="s">
        <v>234</v>
      </c>
    </row>
    <row r="2" spans="1:14">
      <c r="J2" s="237" t="s">
        <v>231</v>
      </c>
      <c r="K2" s="237"/>
      <c r="L2" s="237"/>
    </row>
    <row r="3" spans="1:14">
      <c r="I3" s="13"/>
      <c r="J3" s="237"/>
      <c r="K3" s="237"/>
      <c r="L3" s="237"/>
    </row>
    <row r="4" spans="1:14" ht="30" customHeight="1">
      <c r="A4" s="238" t="s">
        <v>0</v>
      </c>
      <c r="B4" s="238"/>
      <c r="C4" s="238"/>
      <c r="D4" s="238"/>
      <c r="E4" s="238"/>
      <c r="F4" s="238"/>
      <c r="G4" s="238"/>
      <c r="H4" s="238"/>
      <c r="I4" s="238"/>
      <c r="J4" s="238"/>
      <c r="K4" s="238"/>
      <c r="L4" s="238"/>
      <c r="M4" s="238"/>
    </row>
    <row r="5" spans="1:14" ht="41.25" customHeight="1">
      <c r="A5" s="238" t="s">
        <v>235</v>
      </c>
      <c r="B5" s="238"/>
      <c r="C5" s="238"/>
      <c r="D5" s="238"/>
      <c r="E5" s="238"/>
      <c r="F5" s="238"/>
      <c r="G5" s="238"/>
      <c r="H5" s="238"/>
      <c r="I5" s="238"/>
      <c r="J5" s="238"/>
      <c r="K5" s="238"/>
    </row>
    <row r="7" spans="1:14">
      <c r="A7" s="260" t="s">
        <v>31</v>
      </c>
      <c r="B7" s="248" t="s">
        <v>32</v>
      </c>
      <c r="C7" s="248" t="s">
        <v>34</v>
      </c>
      <c r="D7" s="227" t="s">
        <v>28</v>
      </c>
      <c r="E7" s="227" t="s">
        <v>29</v>
      </c>
      <c r="F7" s="243" t="s">
        <v>177</v>
      </c>
      <c r="G7" s="244"/>
      <c r="H7" s="244"/>
      <c r="I7" s="244"/>
      <c r="J7" s="245"/>
      <c r="K7" s="260" t="s">
        <v>172</v>
      </c>
      <c r="L7" s="260"/>
      <c r="M7" s="260"/>
    </row>
    <row r="8" spans="1:14">
      <c r="A8" s="260"/>
      <c r="B8" s="263"/>
      <c r="C8" s="263"/>
      <c r="D8" s="239"/>
      <c r="E8" s="239"/>
      <c r="F8" s="227" t="s">
        <v>1</v>
      </c>
      <c r="G8" s="227" t="s">
        <v>2</v>
      </c>
      <c r="H8" s="243" t="s">
        <v>3</v>
      </c>
      <c r="I8" s="244"/>
      <c r="J8" s="245"/>
      <c r="K8" s="260"/>
      <c r="L8" s="260"/>
      <c r="M8" s="260"/>
    </row>
    <row r="9" spans="1:14" ht="32.25" customHeight="1">
      <c r="A9" s="260"/>
      <c r="B9" s="251"/>
      <c r="C9" s="251"/>
      <c r="D9" s="228"/>
      <c r="E9" s="228"/>
      <c r="F9" s="228"/>
      <c r="G9" s="228"/>
      <c r="H9" s="25" t="s">
        <v>22</v>
      </c>
      <c r="I9" s="25" t="s">
        <v>27</v>
      </c>
      <c r="J9" s="25" t="s">
        <v>30</v>
      </c>
      <c r="K9" s="25" t="s">
        <v>22</v>
      </c>
      <c r="L9" s="25" t="s">
        <v>27</v>
      </c>
      <c r="M9" s="25" t="s">
        <v>30</v>
      </c>
    </row>
    <row r="10" spans="1:14" ht="18" customHeight="1">
      <c r="A10" s="3">
        <v>1</v>
      </c>
      <c r="B10" s="12">
        <v>2</v>
      </c>
      <c r="C10" s="12" t="s">
        <v>4</v>
      </c>
      <c r="D10" s="3" t="s">
        <v>18</v>
      </c>
      <c r="E10" s="4">
        <v>5</v>
      </c>
      <c r="F10" s="4">
        <v>6</v>
      </c>
      <c r="G10" s="4">
        <v>7</v>
      </c>
      <c r="H10" s="4">
        <v>8</v>
      </c>
      <c r="I10" s="4">
        <v>9</v>
      </c>
      <c r="J10" s="4">
        <v>10</v>
      </c>
      <c r="K10" s="4">
        <v>11</v>
      </c>
      <c r="L10" s="4">
        <v>12</v>
      </c>
      <c r="M10" s="4">
        <v>13</v>
      </c>
    </row>
    <row r="11" spans="1:14" ht="23.25" customHeight="1">
      <c r="A11" s="137" t="s">
        <v>13</v>
      </c>
      <c r="B11" s="138" t="s">
        <v>8</v>
      </c>
      <c r="C11" s="149" t="s">
        <v>327</v>
      </c>
      <c r="D11" s="148" t="s">
        <v>327</v>
      </c>
      <c r="E11" s="189" t="s">
        <v>33</v>
      </c>
      <c r="F11" s="150" t="s">
        <v>327</v>
      </c>
      <c r="G11" s="150" t="s">
        <v>327</v>
      </c>
      <c r="H11" s="150" t="s">
        <v>327</v>
      </c>
      <c r="I11" s="150" t="s">
        <v>327</v>
      </c>
      <c r="J11" s="150" t="s">
        <v>327</v>
      </c>
      <c r="K11" s="151">
        <f>SUM(K12+K15)</f>
        <v>1480</v>
      </c>
      <c r="L11" s="151">
        <f t="shared" ref="L11:M11" si="0">SUM(L12+L15)</f>
        <v>1424</v>
      </c>
      <c r="M11" s="151">
        <f t="shared" si="0"/>
        <v>1424</v>
      </c>
      <c r="N11" s="9"/>
    </row>
    <row r="12" spans="1:14" ht="31.5">
      <c r="A12" s="141" t="s">
        <v>13</v>
      </c>
      <c r="B12" s="141" t="s">
        <v>8</v>
      </c>
      <c r="C12" s="154" t="s">
        <v>24</v>
      </c>
      <c r="D12" s="141" t="s">
        <v>327</v>
      </c>
      <c r="E12" s="155" t="s">
        <v>23</v>
      </c>
      <c r="F12" s="155" t="s">
        <v>15</v>
      </c>
      <c r="G12" s="143" t="s">
        <v>6</v>
      </c>
      <c r="H12" s="143">
        <f>H13+H14</f>
        <v>11</v>
      </c>
      <c r="I12" s="143">
        <f>I13+I14</f>
        <v>11</v>
      </c>
      <c r="J12" s="143">
        <f>J13+J14</f>
        <v>11</v>
      </c>
      <c r="K12" s="145">
        <f>K13+K14</f>
        <v>920</v>
      </c>
      <c r="L12" s="145">
        <f t="shared" ref="L12:M12" si="1">L13+L14</f>
        <v>920</v>
      </c>
      <c r="M12" s="145">
        <f t="shared" si="1"/>
        <v>920</v>
      </c>
    </row>
    <row r="13" spans="1:14" ht="58.5" customHeight="1">
      <c r="A13" s="21" t="s">
        <v>13</v>
      </c>
      <c r="B13" s="21" t="s">
        <v>8</v>
      </c>
      <c r="C13" s="15" t="s">
        <v>24</v>
      </c>
      <c r="D13" s="5" t="s">
        <v>7</v>
      </c>
      <c r="E13" s="11" t="s">
        <v>233</v>
      </c>
      <c r="F13" s="11" t="s">
        <v>15</v>
      </c>
      <c r="G13" s="14" t="s">
        <v>6</v>
      </c>
      <c r="H13" s="14">
        <v>5</v>
      </c>
      <c r="I13" s="7" t="s">
        <v>11</v>
      </c>
      <c r="J13" s="7" t="s">
        <v>11</v>
      </c>
      <c r="K13" s="8">
        <v>500</v>
      </c>
      <c r="L13" s="8">
        <v>500</v>
      </c>
      <c r="M13" s="8">
        <v>500</v>
      </c>
    </row>
    <row r="14" spans="1:14" ht="54.75" customHeight="1">
      <c r="A14" s="21" t="s">
        <v>13</v>
      </c>
      <c r="B14" s="21" t="s">
        <v>8</v>
      </c>
      <c r="C14" s="15" t="s">
        <v>24</v>
      </c>
      <c r="D14" s="5" t="s">
        <v>7</v>
      </c>
      <c r="E14" s="11" t="s">
        <v>305</v>
      </c>
      <c r="F14" s="11" t="s">
        <v>15</v>
      </c>
      <c r="G14" s="14" t="s">
        <v>6</v>
      </c>
      <c r="H14" s="2">
        <v>6</v>
      </c>
      <c r="I14" s="7" t="s">
        <v>14</v>
      </c>
      <c r="J14" s="7" t="s">
        <v>14</v>
      </c>
      <c r="K14" s="8">
        <v>420</v>
      </c>
      <c r="L14" s="8">
        <v>420</v>
      </c>
      <c r="M14" s="8">
        <v>420</v>
      </c>
    </row>
    <row r="15" spans="1:14" ht="31.5">
      <c r="A15" s="141" t="s">
        <v>13</v>
      </c>
      <c r="B15" s="141" t="s">
        <v>8</v>
      </c>
      <c r="C15" s="154" t="s">
        <v>25</v>
      </c>
      <c r="D15" s="141" t="s">
        <v>7</v>
      </c>
      <c r="E15" s="155" t="s">
        <v>26</v>
      </c>
      <c r="F15" s="155" t="s">
        <v>16</v>
      </c>
      <c r="G15" s="143" t="s">
        <v>10</v>
      </c>
      <c r="H15" s="143">
        <v>28</v>
      </c>
      <c r="I15" s="141" t="s">
        <v>12</v>
      </c>
      <c r="J15" s="141" t="s">
        <v>12</v>
      </c>
      <c r="K15" s="145">
        <f>K16</f>
        <v>560</v>
      </c>
      <c r="L15" s="145">
        <f t="shared" ref="L15:M15" si="2">L16</f>
        <v>504</v>
      </c>
      <c r="M15" s="145">
        <f t="shared" si="2"/>
        <v>504</v>
      </c>
    </row>
    <row r="16" spans="1:14" ht="54" customHeight="1">
      <c r="A16" s="21" t="s">
        <v>13</v>
      </c>
      <c r="B16" s="21" t="s">
        <v>8</v>
      </c>
      <c r="C16" s="15" t="s">
        <v>25</v>
      </c>
      <c r="D16" s="21" t="s">
        <v>7</v>
      </c>
      <c r="E16" s="10" t="s">
        <v>17</v>
      </c>
      <c r="F16" s="6" t="s">
        <v>16</v>
      </c>
      <c r="G16" s="2" t="s">
        <v>10</v>
      </c>
      <c r="H16" s="2">
        <v>28</v>
      </c>
      <c r="I16" s="7" t="s">
        <v>12</v>
      </c>
      <c r="J16" s="7" t="s">
        <v>12</v>
      </c>
      <c r="K16" s="8">
        <v>560</v>
      </c>
      <c r="L16" s="8">
        <v>504</v>
      </c>
      <c r="M16" s="8">
        <v>504</v>
      </c>
    </row>
    <row r="17" spans="1:8" ht="63.75" customHeight="1">
      <c r="E17" s="20"/>
      <c r="F17" s="20"/>
    </row>
    <row r="18" spans="1:8" ht="30.75" customHeight="1">
      <c r="A18" s="226" t="s">
        <v>315</v>
      </c>
      <c r="B18" s="226"/>
      <c r="C18" s="226"/>
      <c r="D18" s="226"/>
      <c r="F18" s="1" t="s">
        <v>316</v>
      </c>
    </row>
    <row r="20" spans="1:8" ht="31.5">
      <c r="A20" s="226" t="s">
        <v>19</v>
      </c>
      <c r="B20" s="226"/>
      <c r="C20" s="22"/>
      <c r="D20" s="19" t="s">
        <v>20</v>
      </c>
    </row>
    <row r="21" spans="1:8">
      <c r="D21" s="17" t="s">
        <v>21</v>
      </c>
      <c r="F21" s="9"/>
      <c r="G21" s="9"/>
      <c r="H21" s="9"/>
    </row>
    <row r="22" spans="1:8">
      <c r="F22" s="9"/>
      <c r="G22" s="9"/>
      <c r="H22" s="9"/>
    </row>
    <row r="24" spans="1:8">
      <c r="F24" s="9"/>
      <c r="G24" s="9"/>
      <c r="H24" s="9"/>
    </row>
    <row r="25" spans="1:8">
      <c r="F25" s="9"/>
      <c r="G25" s="9"/>
      <c r="H25" s="9"/>
    </row>
    <row r="26" spans="1:8">
      <c r="F26" s="9"/>
      <c r="G26" s="9"/>
      <c r="H26" s="9"/>
    </row>
    <row r="27" spans="1:8">
      <c r="F27" s="9"/>
      <c r="G27" s="9"/>
      <c r="H27" s="9"/>
    </row>
    <row r="28" spans="1:8">
      <c r="F28" s="9"/>
      <c r="G28" s="9"/>
      <c r="H28" s="9"/>
    </row>
    <row r="29" spans="1:8">
      <c r="F29" s="9"/>
      <c r="G29" s="9"/>
      <c r="H29" s="9"/>
    </row>
    <row r="30" spans="1:8">
      <c r="F30" s="9"/>
      <c r="G30" s="9"/>
      <c r="H30" s="9"/>
    </row>
    <row r="31" spans="1:8">
      <c r="F31" s="9"/>
      <c r="G31" s="9"/>
      <c r="H31" s="9"/>
    </row>
    <row r="32" spans="1:8">
      <c r="F32" s="9"/>
      <c r="G32" s="9"/>
      <c r="H32" s="9"/>
    </row>
    <row r="33" spans="6:8">
      <c r="F33" s="9"/>
      <c r="G33" s="9"/>
      <c r="H33" s="9"/>
    </row>
    <row r="34" spans="6:8">
      <c r="F34" s="9"/>
      <c r="G34" s="9"/>
      <c r="H34" s="9"/>
    </row>
    <row r="35" spans="6:8">
      <c r="F35" s="9"/>
      <c r="G35" s="9"/>
      <c r="H35" s="9"/>
    </row>
    <row r="36" spans="6:8">
      <c r="F36" s="9"/>
      <c r="G36" s="9"/>
      <c r="H36" s="9"/>
    </row>
    <row r="37" spans="6:8">
      <c r="F37" s="9"/>
      <c r="G37" s="9"/>
      <c r="H37" s="9"/>
    </row>
    <row r="38" spans="6:8">
      <c r="F38" s="9"/>
      <c r="G38" s="9"/>
      <c r="H38" s="9"/>
    </row>
    <row r="39" spans="6:8">
      <c r="F39" s="9"/>
      <c r="G39" s="9"/>
      <c r="H39" s="9"/>
    </row>
  </sheetData>
  <mergeCells count="15">
    <mergeCell ref="A18:D18"/>
    <mergeCell ref="A20:B20"/>
    <mergeCell ref="J2:L3"/>
    <mergeCell ref="A5:K5"/>
    <mergeCell ref="A7:A9"/>
    <mergeCell ref="B7:B9"/>
    <mergeCell ref="D7:D9"/>
    <mergeCell ref="E7:E9"/>
    <mergeCell ref="F7:J7"/>
    <mergeCell ref="K7:M8"/>
    <mergeCell ref="F8:F9"/>
    <mergeCell ref="G8:G9"/>
    <mergeCell ref="A4:M4"/>
    <mergeCell ref="H8:J8"/>
    <mergeCell ref="C7:C9"/>
  </mergeCells>
  <pageMargins left="0.78740157480314965" right="0.23622047244094491" top="0.39370078740157483" bottom="0.23622047244094491" header="0.31496062992125984" footer="0.31496062992125984"/>
  <pageSetup paperSize="9" scale="52" fitToHeight="0" orientation="landscape" useFirstPageNumber="1" r:id="rId1"/>
</worksheet>
</file>

<file path=xl/worksheets/sheet5.xml><?xml version="1.0" encoding="utf-8"?>
<worksheet xmlns="http://schemas.openxmlformats.org/spreadsheetml/2006/main" xmlns:r="http://schemas.openxmlformats.org/officeDocument/2006/relationships">
  <sheetPr>
    <pageSetUpPr fitToPage="1"/>
  </sheetPr>
  <dimension ref="A1:N38"/>
  <sheetViews>
    <sheetView view="pageBreakPreview" zoomScale="80" zoomScaleNormal="90" zoomScaleSheetLayoutView="80" zoomScalePageLayoutView="70" workbookViewId="0">
      <selection activeCell="J17" sqref="J17"/>
    </sheetView>
  </sheetViews>
  <sheetFormatPr defaultColWidth="8.85546875" defaultRowHeight="15.75" outlineLevelCol="1"/>
  <cols>
    <col min="1" max="1" width="12.5703125" style="1" customWidth="1"/>
    <col min="2" max="3" width="10.7109375" style="1" customWidth="1"/>
    <col min="4" max="4" width="29.42578125" style="17" customWidth="1"/>
    <col min="5" max="5" width="56" style="1" customWidth="1"/>
    <col min="6" max="6" width="22.85546875" style="1" customWidth="1"/>
    <col min="7" max="7" width="13.85546875" style="1" customWidth="1"/>
    <col min="8" max="8" width="20.5703125" style="1" customWidth="1"/>
    <col min="9" max="10" width="13.140625" style="1" customWidth="1"/>
    <col min="11" max="11" width="22.85546875" style="1" customWidth="1"/>
    <col min="12" max="12" width="15.28515625" style="1" customWidth="1" outlineLevel="1"/>
    <col min="13" max="13" width="16.42578125" style="1" customWidth="1" outlineLevel="1"/>
    <col min="14" max="14" width="25.5703125" style="1" customWidth="1"/>
    <col min="15" max="16384" width="8.85546875" style="1"/>
  </cols>
  <sheetData>
    <row r="1" spans="1:14">
      <c r="K1" s="1" t="s">
        <v>238</v>
      </c>
    </row>
    <row r="2" spans="1:14">
      <c r="J2" s="237" t="s">
        <v>236</v>
      </c>
      <c r="K2" s="237"/>
      <c r="L2" s="237"/>
    </row>
    <row r="3" spans="1:14">
      <c r="I3" s="13"/>
      <c r="J3" s="237"/>
      <c r="K3" s="237"/>
      <c r="L3" s="237"/>
    </row>
    <row r="4" spans="1:14" ht="23.25" customHeight="1">
      <c r="A4" s="238" t="s">
        <v>0</v>
      </c>
      <c r="B4" s="238"/>
      <c r="C4" s="238"/>
      <c r="D4" s="238"/>
      <c r="E4" s="238"/>
      <c r="F4" s="238"/>
      <c r="G4" s="238"/>
      <c r="H4" s="238"/>
      <c r="I4" s="238"/>
      <c r="J4" s="238"/>
      <c r="K4" s="238"/>
      <c r="L4" s="238"/>
      <c r="M4" s="238"/>
    </row>
    <row r="5" spans="1:14" ht="41.25" customHeight="1">
      <c r="A5" s="238" t="s">
        <v>226</v>
      </c>
      <c r="B5" s="238"/>
      <c r="C5" s="238"/>
      <c r="D5" s="238"/>
      <c r="E5" s="238"/>
      <c r="F5" s="238"/>
      <c r="G5" s="238"/>
      <c r="H5" s="238"/>
      <c r="I5" s="238"/>
      <c r="J5" s="238"/>
      <c r="K5" s="238"/>
      <c r="L5" s="238"/>
      <c r="M5" s="238"/>
    </row>
    <row r="7" spans="1:14">
      <c r="A7" s="260" t="s">
        <v>31</v>
      </c>
      <c r="B7" s="248" t="s">
        <v>32</v>
      </c>
      <c r="C7" s="248" t="s">
        <v>34</v>
      </c>
      <c r="D7" s="227" t="s">
        <v>28</v>
      </c>
      <c r="E7" s="227" t="s">
        <v>29</v>
      </c>
      <c r="F7" s="243" t="s">
        <v>177</v>
      </c>
      <c r="G7" s="244"/>
      <c r="H7" s="244"/>
      <c r="I7" s="244"/>
      <c r="J7" s="245"/>
      <c r="K7" s="260" t="s">
        <v>172</v>
      </c>
      <c r="L7" s="260"/>
      <c r="M7" s="260"/>
    </row>
    <row r="8" spans="1:14">
      <c r="A8" s="260"/>
      <c r="B8" s="263"/>
      <c r="C8" s="263"/>
      <c r="D8" s="239"/>
      <c r="E8" s="239"/>
      <c r="F8" s="227" t="s">
        <v>1</v>
      </c>
      <c r="G8" s="227" t="s">
        <v>2</v>
      </c>
      <c r="H8" s="243" t="s">
        <v>3</v>
      </c>
      <c r="I8" s="244"/>
      <c r="J8" s="245"/>
      <c r="K8" s="260"/>
      <c r="L8" s="260"/>
      <c r="M8" s="260"/>
    </row>
    <row r="9" spans="1:14" ht="36.75" customHeight="1">
      <c r="A9" s="260"/>
      <c r="B9" s="251"/>
      <c r="C9" s="251"/>
      <c r="D9" s="228"/>
      <c r="E9" s="228"/>
      <c r="F9" s="228"/>
      <c r="G9" s="228"/>
      <c r="H9" s="25" t="s">
        <v>22</v>
      </c>
      <c r="I9" s="25" t="s">
        <v>27</v>
      </c>
      <c r="J9" s="25" t="s">
        <v>30</v>
      </c>
      <c r="K9" s="25" t="s">
        <v>22</v>
      </c>
      <c r="L9" s="25" t="s">
        <v>27</v>
      </c>
      <c r="M9" s="25" t="s">
        <v>30</v>
      </c>
    </row>
    <row r="10" spans="1:14" ht="18" customHeight="1">
      <c r="A10" s="3">
        <v>1</v>
      </c>
      <c r="B10" s="12">
        <v>2</v>
      </c>
      <c r="C10" s="12" t="s">
        <v>4</v>
      </c>
      <c r="D10" s="3" t="s">
        <v>18</v>
      </c>
      <c r="E10" s="4">
        <v>5</v>
      </c>
      <c r="F10" s="4">
        <v>6</v>
      </c>
      <c r="G10" s="4">
        <v>7</v>
      </c>
      <c r="H10" s="4">
        <v>8</v>
      </c>
      <c r="I10" s="4">
        <v>9</v>
      </c>
      <c r="J10" s="4">
        <v>10</v>
      </c>
      <c r="K10" s="4">
        <v>11</v>
      </c>
      <c r="L10" s="4">
        <v>12</v>
      </c>
      <c r="M10" s="4">
        <v>13</v>
      </c>
    </row>
    <row r="11" spans="1:14">
      <c r="A11" s="137" t="s">
        <v>13</v>
      </c>
      <c r="B11" s="138" t="s">
        <v>9</v>
      </c>
      <c r="C11" s="138" t="s">
        <v>327</v>
      </c>
      <c r="D11" s="137" t="s">
        <v>327</v>
      </c>
      <c r="E11" s="162" t="s">
        <v>33</v>
      </c>
      <c r="F11" s="139" t="s">
        <v>327</v>
      </c>
      <c r="G11" s="139" t="s">
        <v>327</v>
      </c>
      <c r="H11" s="139" t="s">
        <v>327</v>
      </c>
      <c r="I11" s="139" t="s">
        <v>327</v>
      </c>
      <c r="J11" s="139" t="s">
        <v>327</v>
      </c>
      <c r="K11" s="140">
        <f>K13</f>
        <v>43914.61</v>
      </c>
      <c r="L11" s="140">
        <f t="shared" ref="L11:M11" si="0">L13</f>
        <v>29015.316999999999</v>
      </c>
      <c r="M11" s="140">
        <f t="shared" si="0"/>
        <v>29015.316999999999</v>
      </c>
      <c r="N11" s="9"/>
    </row>
    <row r="12" spans="1:14" ht="75" customHeight="1">
      <c r="A12" s="141" t="s">
        <v>13</v>
      </c>
      <c r="B12" s="141" t="s">
        <v>9</v>
      </c>
      <c r="C12" s="154" t="s">
        <v>35</v>
      </c>
      <c r="D12" s="141" t="s">
        <v>327</v>
      </c>
      <c r="E12" s="155" t="s">
        <v>36</v>
      </c>
      <c r="F12" s="155" t="s">
        <v>37</v>
      </c>
      <c r="G12" s="143" t="s">
        <v>6</v>
      </c>
      <c r="H12" s="143">
        <f>H13</f>
        <v>17</v>
      </c>
      <c r="I12" s="143" t="str">
        <f t="shared" ref="I12:M12" si="1">I13</f>
        <v>15</v>
      </c>
      <c r="J12" s="143" t="str">
        <f t="shared" si="1"/>
        <v>15</v>
      </c>
      <c r="K12" s="145">
        <f>K13</f>
        <v>43914.61</v>
      </c>
      <c r="L12" s="145">
        <f t="shared" si="1"/>
        <v>29015.316999999999</v>
      </c>
      <c r="M12" s="145">
        <f t="shared" si="1"/>
        <v>29015.316999999999</v>
      </c>
    </row>
    <row r="13" spans="1:14" ht="151.5" customHeight="1">
      <c r="A13" s="21" t="s">
        <v>13</v>
      </c>
      <c r="B13" s="21" t="s">
        <v>9</v>
      </c>
      <c r="C13" s="24" t="s">
        <v>35</v>
      </c>
      <c r="D13" s="125" t="s">
        <v>237</v>
      </c>
      <c r="E13" s="11" t="s">
        <v>38</v>
      </c>
      <c r="F13" s="11" t="s">
        <v>37</v>
      </c>
      <c r="G13" s="14" t="s">
        <v>6</v>
      </c>
      <c r="H13" s="14">
        <v>17</v>
      </c>
      <c r="I13" s="23" t="s">
        <v>39</v>
      </c>
      <c r="J13" s="23" t="s">
        <v>39</v>
      </c>
      <c r="K13" s="8">
        <v>43914.61</v>
      </c>
      <c r="L13" s="8">
        <v>29015.316999999999</v>
      </c>
      <c r="M13" s="8">
        <v>29015.316999999999</v>
      </c>
    </row>
    <row r="14" spans="1:14" ht="33.75" customHeight="1">
      <c r="E14" s="16"/>
      <c r="F14" s="16"/>
    </row>
    <row r="15" spans="1:14">
      <c r="A15" s="264"/>
      <c r="B15" s="264"/>
      <c r="C15" s="264"/>
      <c r="D15" s="264"/>
      <c r="E15" s="264"/>
      <c r="F15" s="22"/>
      <c r="G15" s="22"/>
    </row>
    <row r="16" spans="1:14" ht="30.75" customHeight="1">
      <c r="A16" s="16"/>
      <c r="B16" s="16"/>
      <c r="C16" s="16"/>
      <c r="D16" s="18"/>
    </row>
    <row r="17" spans="1:8" ht="15.75" customHeight="1">
      <c r="A17" s="226" t="s">
        <v>315</v>
      </c>
      <c r="B17" s="226"/>
      <c r="C17" s="226"/>
      <c r="D17" s="226"/>
      <c r="F17" s="1" t="s">
        <v>316</v>
      </c>
    </row>
    <row r="19" spans="1:8" ht="31.5">
      <c r="A19" s="226" t="s">
        <v>19</v>
      </c>
      <c r="B19" s="226"/>
      <c r="C19" s="22"/>
      <c r="D19" s="22" t="s">
        <v>20</v>
      </c>
    </row>
    <row r="20" spans="1:8">
      <c r="D20" s="17" t="s">
        <v>21</v>
      </c>
      <c r="F20" s="9"/>
      <c r="G20" s="9"/>
      <c r="H20" s="9"/>
    </row>
    <row r="21" spans="1:8">
      <c r="F21" s="9"/>
      <c r="G21" s="9"/>
      <c r="H21" s="9"/>
    </row>
    <row r="23" spans="1:8">
      <c r="F23" s="9"/>
      <c r="G23" s="9"/>
      <c r="H23" s="9"/>
    </row>
    <row r="24" spans="1:8">
      <c r="F24" s="9"/>
      <c r="G24" s="9"/>
      <c r="H24" s="9"/>
    </row>
    <row r="25" spans="1:8">
      <c r="F25" s="9"/>
      <c r="G25" s="9"/>
      <c r="H25" s="9"/>
    </row>
    <row r="26" spans="1:8">
      <c r="F26" s="9"/>
      <c r="G26" s="9"/>
      <c r="H26" s="9"/>
    </row>
    <row r="27" spans="1:8">
      <c r="F27" s="9"/>
      <c r="G27" s="9"/>
      <c r="H27" s="9"/>
    </row>
    <row r="28" spans="1:8">
      <c r="F28" s="9"/>
      <c r="G28" s="9"/>
      <c r="H28" s="9"/>
    </row>
    <row r="29" spans="1:8">
      <c r="F29" s="9"/>
      <c r="G29" s="9"/>
      <c r="H29" s="9"/>
    </row>
    <row r="30" spans="1:8">
      <c r="F30" s="9"/>
      <c r="G30" s="9"/>
      <c r="H30" s="9"/>
    </row>
    <row r="31" spans="1:8">
      <c r="F31" s="9"/>
      <c r="G31" s="9"/>
      <c r="H31" s="9"/>
    </row>
    <row r="32" spans="1:8">
      <c r="F32" s="9"/>
      <c r="G32" s="9"/>
      <c r="H32" s="9"/>
    </row>
    <row r="33" spans="6:8">
      <c r="F33" s="9"/>
      <c r="G33" s="9"/>
      <c r="H33" s="9"/>
    </row>
    <row r="34" spans="6:8">
      <c r="F34" s="9"/>
      <c r="G34" s="9"/>
      <c r="H34" s="9"/>
    </row>
    <row r="35" spans="6:8">
      <c r="F35" s="9"/>
      <c r="G35" s="9"/>
      <c r="H35" s="9"/>
    </row>
    <row r="36" spans="6:8">
      <c r="F36" s="9"/>
      <c r="G36" s="9"/>
      <c r="H36" s="9"/>
    </row>
    <row r="37" spans="6:8">
      <c r="F37" s="9"/>
      <c r="G37" s="9"/>
      <c r="H37" s="9"/>
    </row>
    <row r="38" spans="6:8">
      <c r="F38" s="9"/>
      <c r="G38" s="9"/>
      <c r="H38" s="9"/>
    </row>
  </sheetData>
  <mergeCells count="16">
    <mergeCell ref="A17:D17"/>
    <mergeCell ref="A5:M5"/>
    <mergeCell ref="A19:B19"/>
    <mergeCell ref="J2:L3"/>
    <mergeCell ref="A4:M4"/>
    <mergeCell ref="A7:A9"/>
    <mergeCell ref="B7:B9"/>
    <mergeCell ref="C7:C9"/>
    <mergeCell ref="D7:D9"/>
    <mergeCell ref="E7:E9"/>
    <mergeCell ref="F7:J7"/>
    <mergeCell ref="K7:M8"/>
    <mergeCell ref="F8:F9"/>
    <mergeCell ref="G8:G9"/>
    <mergeCell ref="H8:J8"/>
    <mergeCell ref="A15:E15"/>
  </mergeCells>
  <pageMargins left="0.78740157480314965" right="0.23622047244094491" top="0.39370078740157483" bottom="0.23622047244094491" header="0.31496062992125984" footer="0.31496062992125984"/>
  <pageSetup paperSize="9" scale="52" fitToHeight="0" orientation="landscape" useFirstPageNumber="1" r:id="rId1"/>
  <headerFooter differentFirst="1">
    <oddHeader>&amp;C&amp;P</oddHeader>
  </headerFooter>
</worksheet>
</file>

<file path=xl/worksheets/sheet6.xml><?xml version="1.0" encoding="utf-8"?>
<worksheet xmlns="http://schemas.openxmlformats.org/spreadsheetml/2006/main" xmlns:r="http://schemas.openxmlformats.org/officeDocument/2006/relationships">
  <sheetPr>
    <pageSetUpPr fitToPage="1"/>
  </sheetPr>
  <dimension ref="A1:P32"/>
  <sheetViews>
    <sheetView view="pageBreakPreview" zoomScale="80" zoomScaleNormal="90" zoomScaleSheetLayoutView="80" zoomScalePageLayoutView="70" workbookViewId="0">
      <selection activeCell="F15" sqref="F15"/>
    </sheetView>
  </sheetViews>
  <sheetFormatPr defaultColWidth="8.85546875" defaultRowHeight="15.75" outlineLevelCol="1"/>
  <cols>
    <col min="1" max="1" width="12.5703125" style="1" customWidth="1"/>
    <col min="2" max="3" width="10.7109375" style="1" customWidth="1"/>
    <col min="4" max="4" width="26.42578125" style="17" customWidth="1"/>
    <col min="5" max="5" width="56" style="1" customWidth="1"/>
    <col min="6" max="6" width="20.85546875" style="1" customWidth="1"/>
    <col min="7" max="7" width="13.85546875" style="1" customWidth="1"/>
    <col min="8" max="8" width="20.5703125" style="1" customWidth="1"/>
    <col min="9" max="10" width="13.140625" style="1" customWidth="1"/>
    <col min="11" max="11" width="22.85546875" style="1" customWidth="1"/>
    <col min="12" max="12" width="15.28515625" style="1" customWidth="1" outlineLevel="1"/>
    <col min="13" max="13" width="16.42578125" style="1" customWidth="1" outlineLevel="1"/>
    <col min="14" max="14" width="25.5703125" style="1" customWidth="1"/>
    <col min="15" max="15" width="8.85546875" style="1"/>
    <col min="16" max="16" width="10.140625" style="1" bestFit="1" customWidth="1"/>
    <col min="17" max="16384" width="8.85546875" style="1"/>
  </cols>
  <sheetData>
    <row r="1" spans="1:14">
      <c r="K1" s="1" t="s">
        <v>240</v>
      </c>
    </row>
    <row r="2" spans="1:14" ht="15.75" customHeight="1">
      <c r="J2" s="237" t="s">
        <v>239</v>
      </c>
      <c r="K2" s="237"/>
      <c r="L2" s="237"/>
    </row>
    <row r="3" spans="1:14">
      <c r="I3" s="13"/>
      <c r="J3" s="237"/>
      <c r="K3" s="237"/>
      <c r="L3" s="237"/>
    </row>
    <row r="4" spans="1:14" ht="30" customHeight="1">
      <c r="A4" s="238" t="s">
        <v>0</v>
      </c>
      <c r="B4" s="238"/>
      <c r="C4" s="238"/>
      <c r="D4" s="238"/>
      <c r="E4" s="238"/>
      <c r="F4" s="238"/>
      <c r="G4" s="238"/>
      <c r="H4" s="238"/>
      <c r="I4" s="238"/>
      <c r="J4" s="238"/>
      <c r="K4" s="238"/>
      <c r="L4" s="238"/>
      <c r="M4" s="238"/>
    </row>
    <row r="5" spans="1:14" ht="41.25" customHeight="1">
      <c r="A5" s="238" t="s">
        <v>244</v>
      </c>
      <c r="B5" s="238"/>
      <c r="C5" s="238"/>
      <c r="D5" s="238"/>
      <c r="E5" s="238"/>
      <c r="F5" s="238"/>
      <c r="G5" s="238"/>
      <c r="H5" s="238"/>
      <c r="I5" s="238"/>
      <c r="J5" s="238"/>
      <c r="K5" s="238"/>
      <c r="L5" s="238"/>
      <c r="M5" s="238"/>
    </row>
    <row r="7" spans="1:14" ht="15.75" customHeight="1">
      <c r="A7" s="227" t="s">
        <v>31</v>
      </c>
      <c r="B7" s="227" t="s">
        <v>32</v>
      </c>
      <c r="C7" s="227" t="s">
        <v>34</v>
      </c>
      <c r="D7" s="227" t="s">
        <v>28</v>
      </c>
      <c r="E7" s="227" t="s">
        <v>29</v>
      </c>
      <c r="F7" s="243" t="s">
        <v>177</v>
      </c>
      <c r="G7" s="244"/>
      <c r="H7" s="244"/>
      <c r="I7" s="244"/>
      <c r="J7" s="245"/>
      <c r="K7" s="246" t="s">
        <v>172</v>
      </c>
      <c r="L7" s="247"/>
      <c r="M7" s="248"/>
    </row>
    <row r="8" spans="1:14" ht="15.75" customHeight="1">
      <c r="A8" s="239"/>
      <c r="B8" s="239"/>
      <c r="C8" s="239"/>
      <c r="D8" s="239"/>
      <c r="E8" s="239"/>
      <c r="F8" s="227" t="s">
        <v>1</v>
      </c>
      <c r="G8" s="227" t="s">
        <v>2</v>
      </c>
      <c r="H8" s="229" t="s">
        <v>3</v>
      </c>
      <c r="I8" s="230"/>
      <c r="J8" s="231"/>
      <c r="K8" s="249"/>
      <c r="L8" s="250"/>
      <c r="M8" s="251"/>
    </row>
    <row r="9" spans="1:14" ht="31.5" customHeight="1">
      <c r="A9" s="228"/>
      <c r="B9" s="228"/>
      <c r="C9" s="228"/>
      <c r="D9" s="228"/>
      <c r="E9" s="228"/>
      <c r="F9" s="228"/>
      <c r="G9" s="228"/>
      <c r="H9" s="79" t="s">
        <v>22</v>
      </c>
      <c r="I9" s="28" t="s">
        <v>148</v>
      </c>
      <c r="J9" s="79" t="s">
        <v>30</v>
      </c>
      <c r="K9" s="79" t="s">
        <v>22</v>
      </c>
      <c r="L9" s="28" t="s">
        <v>148</v>
      </c>
      <c r="M9" s="79" t="s">
        <v>30</v>
      </c>
    </row>
    <row r="10" spans="1:14" ht="18" customHeight="1">
      <c r="A10" s="3">
        <v>1</v>
      </c>
      <c r="B10" s="12">
        <v>2</v>
      </c>
      <c r="C10" s="12" t="s">
        <v>4</v>
      </c>
      <c r="D10" s="3" t="s">
        <v>18</v>
      </c>
      <c r="E10" s="4">
        <v>5</v>
      </c>
      <c r="F10" s="4">
        <v>6</v>
      </c>
      <c r="G10" s="4">
        <v>7</v>
      </c>
      <c r="H10" s="4">
        <v>8</v>
      </c>
      <c r="I10" s="4">
        <v>9</v>
      </c>
      <c r="J10" s="4">
        <v>10</v>
      </c>
      <c r="K10" s="4">
        <v>11</v>
      </c>
      <c r="L10" s="4">
        <v>12</v>
      </c>
      <c r="M10" s="4">
        <v>13</v>
      </c>
    </row>
    <row r="11" spans="1:14">
      <c r="A11" s="137" t="s">
        <v>13</v>
      </c>
      <c r="B11" s="138" t="s">
        <v>335</v>
      </c>
      <c r="C11" s="138" t="s">
        <v>327</v>
      </c>
      <c r="D11" s="137" t="s">
        <v>327</v>
      </c>
      <c r="E11" s="162" t="s">
        <v>33</v>
      </c>
      <c r="F11" s="139" t="s">
        <v>327</v>
      </c>
      <c r="G11" s="139" t="s">
        <v>327</v>
      </c>
      <c r="H11" s="139" t="s">
        <v>327</v>
      </c>
      <c r="I11" s="139" t="s">
        <v>327</v>
      </c>
      <c r="J11" s="139" t="s">
        <v>327</v>
      </c>
      <c r="K11" s="140">
        <f>K12+K14</f>
        <v>15261.69</v>
      </c>
      <c r="L11" s="140">
        <f t="shared" ref="L11:M11" si="0">L14</f>
        <v>0</v>
      </c>
      <c r="M11" s="140">
        <f t="shared" si="0"/>
        <v>0</v>
      </c>
      <c r="N11" s="9"/>
    </row>
    <row r="12" spans="1:14" ht="31.5">
      <c r="A12" s="141" t="s">
        <v>13</v>
      </c>
      <c r="B12" s="154" t="s">
        <v>335</v>
      </c>
      <c r="C12" s="154" t="s">
        <v>51</v>
      </c>
      <c r="D12" s="141" t="s">
        <v>327</v>
      </c>
      <c r="E12" s="155" t="s">
        <v>284</v>
      </c>
      <c r="F12" s="142" t="s">
        <v>157</v>
      </c>
      <c r="G12" s="143" t="s">
        <v>138</v>
      </c>
      <c r="H12" s="144">
        <v>1</v>
      </c>
      <c r="I12" s="144">
        <v>0</v>
      </c>
      <c r="J12" s="144">
        <v>0</v>
      </c>
      <c r="K12" s="145">
        <v>8080.81</v>
      </c>
      <c r="L12" s="145">
        <v>0</v>
      </c>
      <c r="M12" s="145">
        <v>0</v>
      </c>
      <c r="N12" s="9"/>
    </row>
    <row r="13" spans="1:14" ht="47.25">
      <c r="A13" s="31" t="s">
        <v>13</v>
      </c>
      <c r="B13" s="31" t="s">
        <v>58</v>
      </c>
      <c r="C13" s="82" t="s">
        <v>51</v>
      </c>
      <c r="D13" s="124" t="s">
        <v>46</v>
      </c>
      <c r="E13" s="41" t="s">
        <v>285</v>
      </c>
      <c r="F13" s="42" t="s">
        <v>157</v>
      </c>
      <c r="G13" s="39" t="s">
        <v>138</v>
      </c>
      <c r="H13" s="47">
        <v>1</v>
      </c>
      <c r="I13" s="47">
        <v>0</v>
      </c>
      <c r="J13" s="47">
        <v>0</v>
      </c>
      <c r="K13" s="8">
        <v>8080.81</v>
      </c>
      <c r="L13" s="8">
        <v>0</v>
      </c>
      <c r="M13" s="8">
        <v>0</v>
      </c>
      <c r="N13" s="9"/>
    </row>
    <row r="14" spans="1:14" ht="78.75">
      <c r="A14" s="141" t="s">
        <v>13</v>
      </c>
      <c r="B14" s="154" t="s">
        <v>335</v>
      </c>
      <c r="C14" s="154" t="s">
        <v>137</v>
      </c>
      <c r="D14" s="141" t="s">
        <v>327</v>
      </c>
      <c r="E14" s="155" t="s">
        <v>197</v>
      </c>
      <c r="F14" s="142" t="s">
        <v>202</v>
      </c>
      <c r="G14" s="143" t="s">
        <v>138</v>
      </c>
      <c r="H14" s="144">
        <v>2</v>
      </c>
      <c r="I14" s="144">
        <v>0</v>
      </c>
      <c r="J14" s="144">
        <v>0</v>
      </c>
      <c r="K14" s="145">
        <f>K15+K19</f>
        <v>7180.88</v>
      </c>
      <c r="L14" s="145">
        <f>L15+L23</f>
        <v>0</v>
      </c>
      <c r="M14" s="145">
        <f>M15+M23</f>
        <v>0</v>
      </c>
      <c r="N14" s="9"/>
    </row>
    <row r="15" spans="1:14" ht="69.75" customHeight="1">
      <c r="A15" s="182" t="s">
        <v>13</v>
      </c>
      <c r="B15" s="182" t="s">
        <v>335</v>
      </c>
      <c r="C15" s="183" t="s">
        <v>137</v>
      </c>
      <c r="D15" s="182" t="s">
        <v>135</v>
      </c>
      <c r="E15" s="184" t="s">
        <v>198</v>
      </c>
      <c r="F15" s="185" t="s">
        <v>205</v>
      </c>
      <c r="G15" s="186" t="s">
        <v>138</v>
      </c>
      <c r="H15" s="187">
        <v>1</v>
      </c>
      <c r="I15" s="187">
        <v>0</v>
      </c>
      <c r="J15" s="187">
        <v>0</v>
      </c>
      <c r="K15" s="188">
        <v>3590.44</v>
      </c>
      <c r="L15" s="188">
        <v>0</v>
      </c>
      <c r="M15" s="188">
        <v>0</v>
      </c>
      <c r="N15" s="163"/>
    </row>
    <row r="16" spans="1:14" ht="33.75" customHeight="1">
      <c r="A16" s="31" t="s">
        <v>13</v>
      </c>
      <c r="B16" s="31" t="s">
        <v>58</v>
      </c>
      <c r="C16" s="82" t="s">
        <v>137</v>
      </c>
      <c r="D16" s="124" t="s">
        <v>135</v>
      </c>
      <c r="E16" s="41" t="s">
        <v>139</v>
      </c>
      <c r="F16" s="42" t="s">
        <v>140</v>
      </c>
      <c r="G16" s="39" t="s">
        <v>138</v>
      </c>
      <c r="H16" s="47">
        <v>2</v>
      </c>
      <c r="I16" s="47">
        <v>0</v>
      </c>
      <c r="J16" s="47">
        <v>0</v>
      </c>
      <c r="K16" s="8">
        <v>3504</v>
      </c>
      <c r="L16" s="8">
        <v>0</v>
      </c>
      <c r="M16" s="8">
        <v>0</v>
      </c>
      <c r="N16" s="9"/>
    </row>
    <row r="17" spans="1:16" ht="31.5">
      <c r="A17" s="31" t="s">
        <v>13</v>
      </c>
      <c r="B17" s="31" t="s">
        <v>58</v>
      </c>
      <c r="C17" s="82" t="s">
        <v>137</v>
      </c>
      <c r="D17" s="124" t="s">
        <v>135</v>
      </c>
      <c r="E17" s="41" t="s">
        <v>259</v>
      </c>
      <c r="F17" s="42" t="s">
        <v>256</v>
      </c>
      <c r="G17" s="39" t="s">
        <v>138</v>
      </c>
      <c r="H17" s="47">
        <v>5</v>
      </c>
      <c r="I17" s="47">
        <v>0</v>
      </c>
      <c r="J17" s="47">
        <v>0</v>
      </c>
      <c r="K17" s="8">
        <v>3.3</v>
      </c>
      <c r="L17" s="8">
        <v>0</v>
      </c>
      <c r="M17" s="8">
        <v>0</v>
      </c>
      <c r="N17" s="9"/>
    </row>
    <row r="18" spans="1:16" ht="31.5">
      <c r="A18" s="31" t="s">
        <v>13</v>
      </c>
      <c r="B18" s="31" t="s">
        <v>58</v>
      </c>
      <c r="C18" s="82" t="s">
        <v>137</v>
      </c>
      <c r="D18" s="124" t="s">
        <v>135</v>
      </c>
      <c r="E18" s="41" t="s">
        <v>257</v>
      </c>
      <c r="F18" s="42" t="s">
        <v>54</v>
      </c>
      <c r="G18" s="39" t="s">
        <v>138</v>
      </c>
      <c r="H18" s="47">
        <v>1</v>
      </c>
      <c r="I18" s="47">
        <v>0</v>
      </c>
      <c r="J18" s="47">
        <v>0</v>
      </c>
      <c r="K18" s="8">
        <v>83.14</v>
      </c>
      <c r="L18" s="8">
        <v>0</v>
      </c>
      <c r="M18" s="8">
        <v>0</v>
      </c>
      <c r="N18" s="9"/>
    </row>
    <row r="19" spans="1:16" ht="69.75" customHeight="1">
      <c r="A19" s="182" t="s">
        <v>13</v>
      </c>
      <c r="B19" s="182" t="s">
        <v>335</v>
      </c>
      <c r="C19" s="183" t="s">
        <v>137</v>
      </c>
      <c r="D19" s="182" t="s">
        <v>134</v>
      </c>
      <c r="E19" s="184" t="s">
        <v>198</v>
      </c>
      <c r="F19" s="185" t="s">
        <v>205</v>
      </c>
      <c r="G19" s="186" t="s">
        <v>138</v>
      </c>
      <c r="H19" s="187">
        <v>1</v>
      </c>
      <c r="I19" s="187">
        <v>0</v>
      </c>
      <c r="J19" s="187">
        <v>0</v>
      </c>
      <c r="K19" s="188">
        <v>3590.44</v>
      </c>
      <c r="L19" s="188">
        <v>0</v>
      </c>
      <c r="M19" s="188">
        <v>0</v>
      </c>
      <c r="N19" s="9"/>
      <c r="P19" s="9"/>
    </row>
    <row r="20" spans="1:16" ht="31.5">
      <c r="A20" s="31" t="s">
        <v>13</v>
      </c>
      <c r="B20" s="31" t="s">
        <v>58</v>
      </c>
      <c r="C20" s="82" t="s">
        <v>137</v>
      </c>
      <c r="D20" s="124" t="s">
        <v>134</v>
      </c>
      <c r="E20" s="41" t="s">
        <v>139</v>
      </c>
      <c r="F20" s="42" t="s">
        <v>140</v>
      </c>
      <c r="G20" s="39" t="s">
        <v>138</v>
      </c>
      <c r="H20" s="47">
        <v>3</v>
      </c>
      <c r="I20" s="47">
        <v>0</v>
      </c>
      <c r="J20" s="47">
        <v>0</v>
      </c>
      <c r="K20" s="8">
        <v>3010</v>
      </c>
      <c r="L20" s="8">
        <v>0</v>
      </c>
      <c r="M20" s="8">
        <v>0</v>
      </c>
      <c r="N20" s="9"/>
    </row>
    <row r="21" spans="1:16" ht="31.5">
      <c r="A21" s="31" t="s">
        <v>13</v>
      </c>
      <c r="B21" s="31" t="s">
        <v>58</v>
      </c>
      <c r="C21" s="82" t="s">
        <v>137</v>
      </c>
      <c r="D21" s="124" t="s">
        <v>134</v>
      </c>
      <c r="E21" s="41" t="s">
        <v>258</v>
      </c>
      <c r="F21" s="42" t="s">
        <v>89</v>
      </c>
      <c r="G21" s="39" t="s">
        <v>138</v>
      </c>
      <c r="H21" s="47">
        <v>2</v>
      </c>
      <c r="I21" s="47">
        <v>0</v>
      </c>
      <c r="J21" s="47">
        <v>0</v>
      </c>
      <c r="K21" s="8">
        <v>35.6</v>
      </c>
      <c r="L21" s="8">
        <v>0</v>
      </c>
      <c r="M21" s="8">
        <v>0</v>
      </c>
      <c r="N21" s="9"/>
    </row>
    <row r="22" spans="1:16" ht="31.5">
      <c r="A22" s="31" t="s">
        <v>13</v>
      </c>
      <c r="B22" s="31" t="s">
        <v>58</v>
      </c>
      <c r="C22" s="82" t="s">
        <v>137</v>
      </c>
      <c r="D22" s="124" t="s">
        <v>134</v>
      </c>
      <c r="E22" s="41" t="s">
        <v>259</v>
      </c>
      <c r="F22" s="42" t="s">
        <v>260</v>
      </c>
      <c r="G22" s="39" t="s">
        <v>138</v>
      </c>
      <c r="H22" s="47">
        <v>80</v>
      </c>
      <c r="I22" s="47">
        <v>0</v>
      </c>
      <c r="J22" s="47">
        <v>0</v>
      </c>
      <c r="K22" s="8">
        <v>72.099999999999994</v>
      </c>
      <c r="L22" s="8">
        <v>0</v>
      </c>
      <c r="M22" s="8">
        <v>0</v>
      </c>
    </row>
    <row r="23" spans="1:16" ht="31.5">
      <c r="A23" s="31" t="s">
        <v>13</v>
      </c>
      <c r="B23" s="31" t="s">
        <v>58</v>
      </c>
      <c r="C23" s="82" t="s">
        <v>137</v>
      </c>
      <c r="D23" s="124" t="s">
        <v>134</v>
      </c>
      <c r="E23" s="41" t="s">
        <v>261</v>
      </c>
      <c r="F23" s="42" t="s">
        <v>54</v>
      </c>
      <c r="G23" s="39" t="s">
        <v>138</v>
      </c>
      <c r="H23" s="47">
        <v>6</v>
      </c>
      <c r="I23" s="47">
        <v>0</v>
      </c>
      <c r="J23" s="47">
        <v>0</v>
      </c>
      <c r="K23" s="8">
        <v>472.74</v>
      </c>
      <c r="L23" s="8">
        <v>0</v>
      </c>
      <c r="M23" s="8">
        <v>0</v>
      </c>
    </row>
    <row r="24" spans="1:16">
      <c r="F24" s="9"/>
      <c r="G24" s="9"/>
      <c r="H24" s="9"/>
    </row>
    <row r="25" spans="1:16" ht="42.75" customHeight="1">
      <c r="A25" s="226" t="s">
        <v>315</v>
      </c>
      <c r="B25" s="226"/>
      <c r="C25" s="226"/>
      <c r="D25" s="226"/>
      <c r="F25" s="1" t="s">
        <v>316</v>
      </c>
    </row>
    <row r="26" spans="1:16">
      <c r="B26" s="64"/>
      <c r="G26" s="9"/>
      <c r="H26" s="9"/>
    </row>
    <row r="27" spans="1:16" ht="31.5">
      <c r="A27" s="226" t="s">
        <v>19</v>
      </c>
      <c r="B27" s="226"/>
      <c r="C27" s="97"/>
      <c r="D27" s="97" t="s">
        <v>20</v>
      </c>
      <c r="G27" s="9"/>
      <c r="H27" s="9"/>
    </row>
    <row r="28" spans="1:16">
      <c r="B28" s="64"/>
      <c r="D28" s="17" t="s">
        <v>21</v>
      </c>
      <c r="F28" s="9"/>
      <c r="G28" s="9"/>
      <c r="H28" s="9"/>
    </row>
    <row r="29" spans="1:16">
      <c r="F29" s="9"/>
      <c r="G29" s="9"/>
      <c r="H29" s="9"/>
    </row>
    <row r="30" spans="1:16">
      <c r="F30" s="9"/>
      <c r="G30" s="9"/>
      <c r="H30" s="9"/>
    </row>
    <row r="31" spans="1:16">
      <c r="F31" s="9"/>
      <c r="G31" s="9"/>
      <c r="H31" s="9"/>
    </row>
    <row r="32" spans="1:16">
      <c r="F32" s="9"/>
      <c r="G32" s="9"/>
      <c r="H32" s="9"/>
    </row>
  </sheetData>
  <mergeCells count="15">
    <mergeCell ref="J2:L3"/>
    <mergeCell ref="A4:M4"/>
    <mergeCell ref="A5:M5"/>
    <mergeCell ref="A7:A9"/>
    <mergeCell ref="B7:B9"/>
    <mergeCell ref="C7:C9"/>
    <mergeCell ref="D7:D9"/>
    <mergeCell ref="E7:E9"/>
    <mergeCell ref="F7:J7"/>
    <mergeCell ref="K7:M8"/>
    <mergeCell ref="A27:B27"/>
    <mergeCell ref="F8:F9"/>
    <mergeCell ref="G8:G9"/>
    <mergeCell ref="H8:J8"/>
    <mergeCell ref="A25:D25"/>
  </mergeCells>
  <pageMargins left="0.78740157480314965" right="0.23622047244094491" top="0.39370078740157483" bottom="0.23622047244094491" header="0.31496062992125984" footer="0.31496062992125984"/>
  <pageSetup paperSize="9" scale="53" fitToHeight="0" orientation="landscape" useFirstPageNumber="1" horizontalDpi="300"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12</vt:i4>
      </vt:variant>
    </vt:vector>
  </HeadingPairs>
  <TitlesOfParts>
    <vt:vector size="18" baseType="lpstr">
      <vt:lpstr>Проект 01</vt:lpstr>
      <vt:lpstr>Процесс 01</vt:lpstr>
      <vt:lpstr>Процесс 02</vt:lpstr>
      <vt:lpstr>Процесс 03</vt:lpstr>
      <vt:lpstr>Процесс 04</vt:lpstr>
      <vt:lpstr>Рег. проект (Я5)</vt:lpstr>
      <vt:lpstr>'Проект 01'!Заголовки_для_печати</vt:lpstr>
      <vt:lpstr>'Процесс 01'!Заголовки_для_печати</vt:lpstr>
      <vt:lpstr>'Процесс 02'!Заголовки_для_печати</vt:lpstr>
      <vt:lpstr>'Процесс 03'!Заголовки_для_печати</vt:lpstr>
      <vt:lpstr>'Процесс 04'!Заголовки_для_печати</vt:lpstr>
      <vt:lpstr>'Рег. проект (Я5)'!Заголовки_для_печати</vt:lpstr>
      <vt:lpstr>'Проект 01'!Область_печати</vt:lpstr>
      <vt:lpstr>'Процесс 01'!Область_печати</vt:lpstr>
      <vt:lpstr>'Процесс 02'!Область_печати</vt:lpstr>
      <vt:lpstr>'Процесс 03'!Область_печати</vt:lpstr>
      <vt:lpstr>'Процесс 04'!Область_печати</vt:lpstr>
      <vt:lpstr>'Рег. проект (Я5)'!Область_печати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Бочковская Юлия Владимировна</dc:creator>
  <cp:lastModifiedBy>Бочковская Юлия Владимировна</cp:lastModifiedBy>
  <cp:lastPrinted>2025-10-08T13:31:52Z</cp:lastPrinted>
  <dcterms:created xsi:type="dcterms:W3CDTF">2022-01-11T08:29:11Z</dcterms:created>
  <dcterms:modified xsi:type="dcterms:W3CDTF">2025-10-08T15:23:28Z</dcterms:modified>
</cp:coreProperties>
</file>